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4380" windowHeight="4190" tabRatio="725" activeTab="0"/>
  </bookViews>
  <sheets>
    <sheet name="BS" sheetId="1" r:id="rId1"/>
    <sheet name="PL" sheetId="2" r:id="rId2"/>
    <sheet name="CE - Conso(E)" sheetId="3" r:id="rId3"/>
    <sheet name="CE - Seperate(E)" sheetId="4" r:id="rId4"/>
    <sheet name="CF" sheetId="5" r:id="rId5"/>
    <sheet name="000" sheetId="6" state="veryHidden" r:id="rId6"/>
  </sheets>
  <definedNames>
    <definedName name="_xlnm.Print_Area" localSheetId="0">'BS'!$A$1:$K$75</definedName>
    <definedName name="_xlnm.Print_Area" localSheetId="2">'CE - Conso(E)'!$A$1:$Y$29</definedName>
    <definedName name="_xlnm.Print_Area" localSheetId="4">'CF'!$A$1:$L$111</definedName>
    <definedName name="Z_0B494235_2240_4D69_9A31_70CB3461E2D7_.wvu.PrintArea" localSheetId="0" hidden="1">'BS'!#REF!</definedName>
    <definedName name="Z_0B494235_2240_4D69_9A31_70CB3461E2D7_.wvu.PrintArea" localSheetId="4" hidden="1">'CF'!#REF!</definedName>
    <definedName name="Z_0B494235_2240_4D69_9A31_70CB3461E2D7_.wvu.PrintArea" localSheetId="1" hidden="1">'PL'!#REF!</definedName>
    <definedName name="Z_19E6724D_476C_4850_A338_8E08D5B4E5A8_.wvu.FilterData" localSheetId="0" hidden="1">'BS'!#REF!</definedName>
    <definedName name="Z_19E6724D_476C_4850_A338_8E08D5B4E5A8_.wvu.PrintArea" localSheetId="0" hidden="1">'BS'!#REF!</definedName>
    <definedName name="Z_19E6724D_476C_4850_A338_8E08D5B4E5A8_.wvu.PrintArea" localSheetId="2" hidden="1">'CE - Conso(E)'!#REF!</definedName>
    <definedName name="Z_215732BD_71B0_4239_821B_EFE4843308E9_.wvu.FilterData" localSheetId="0" hidden="1">'BS'!#REF!</definedName>
    <definedName name="Z_215732BD_71B0_4239_821B_EFE4843308E9_.wvu.PrintArea" localSheetId="0" hidden="1">'BS'!#REF!</definedName>
    <definedName name="Z_2FF78FAB_FB54_4D27_BBC9_3D2ED286099B_.wvu.FilterData" localSheetId="0" hidden="1">'BS'!#REF!</definedName>
    <definedName name="Z_2FF78FAB_FB54_4D27_BBC9_3D2ED286099B_.wvu.PrintArea" localSheetId="0" hidden="1">'BS'!#REF!</definedName>
    <definedName name="Z_5F5C2981_56FF_4E9E_890B_5B07540F2AC1_.wvu.FilterData" localSheetId="0" hidden="1">'BS'!#REF!</definedName>
    <definedName name="Z_5F5C2981_56FF_4E9E_890B_5B07540F2AC1_.wvu.FilterData" localSheetId="2" hidden="1">'CE - Conso(E)'!#REF!</definedName>
    <definedName name="Z_5F5C2981_56FF_4E9E_890B_5B07540F2AC1_.wvu.PrintArea" localSheetId="0" hidden="1">'BS'!#REF!</definedName>
    <definedName name="Z_843165E3_B09C_4D7F_BD1D_1D006818FE39_.wvu.FilterData" localSheetId="0" hidden="1">'BS'!#REF!</definedName>
    <definedName name="Z_843165E3_B09C_4D7F_BD1D_1D006818FE39_.wvu.PrintArea" localSheetId="0" hidden="1">'BS'!#REF!</definedName>
    <definedName name="Z_93736E08_A578_421E_BB9A_AB770F8825CD_.wvu.FilterData" localSheetId="0" hidden="1">'BS'!#REF!</definedName>
    <definedName name="Z_A7AC659F_A13C_4056_B1D9_DE9955A9D24C_.wvu.FilterData" localSheetId="0" hidden="1">'BS'!#REF!</definedName>
    <definedName name="Z_DCD72C11_8B67_4BC6_AB1F_44597B2ED2BE_.wvu.PrintArea" localSheetId="0" hidden="1">'BS'!#REF!</definedName>
    <definedName name="Z_DCD72C11_8B67_4BC6_AB1F_44597B2ED2BE_.wvu.PrintArea" localSheetId="4" hidden="1">'CF'!#REF!</definedName>
    <definedName name="Z_DCD72C11_8B67_4BC6_AB1F_44597B2ED2BE_.wvu.PrintArea" localSheetId="1" hidden="1">'PL'!#REF!</definedName>
  </definedNames>
  <calcPr fullCalcOnLoad="1"/>
</workbook>
</file>

<file path=xl/sharedStrings.xml><?xml version="1.0" encoding="utf-8"?>
<sst xmlns="http://schemas.openxmlformats.org/spreadsheetml/2006/main" count="475" uniqueCount="231">
  <si>
    <t>Note</t>
  </si>
  <si>
    <t>The accompanying notes are an integral part of the financial statements.</t>
  </si>
  <si>
    <t>Cash flows from operating activities</t>
  </si>
  <si>
    <t>Cash flows from financing activities</t>
  </si>
  <si>
    <t>Total</t>
  </si>
  <si>
    <t>share capital</t>
  </si>
  <si>
    <t>Consolidated</t>
  </si>
  <si>
    <t>Separate</t>
  </si>
  <si>
    <t xml:space="preserve">Cash </t>
  </si>
  <si>
    <t>Interbank and money market items</t>
  </si>
  <si>
    <t>Assets</t>
  </si>
  <si>
    <t>Other assets - net</t>
  </si>
  <si>
    <t>Total assets</t>
  </si>
  <si>
    <t>Deposits</t>
  </si>
  <si>
    <t>Other liabilities</t>
  </si>
  <si>
    <t>Total liabilities</t>
  </si>
  <si>
    <t xml:space="preserve">Retained earnings </t>
  </si>
  <si>
    <t>Interest expenses</t>
  </si>
  <si>
    <t>Premises and equipment expenses</t>
  </si>
  <si>
    <t>Taxes and duties</t>
  </si>
  <si>
    <t>Statements of cash flows</t>
  </si>
  <si>
    <t>Statements of cash flows (continued)</t>
  </si>
  <si>
    <t>Separate financial statements</t>
  </si>
  <si>
    <t>financial statements</t>
  </si>
  <si>
    <t xml:space="preserve"> financial statements</t>
  </si>
  <si>
    <t>Share capital</t>
  </si>
  <si>
    <t>(Unit: Thousand Baht)</t>
  </si>
  <si>
    <t>Other components of equity</t>
  </si>
  <si>
    <t>Issued and</t>
  </si>
  <si>
    <t>Interbank and money market items - net</t>
  </si>
  <si>
    <t>Investments - net</t>
  </si>
  <si>
    <t>Debt issued and borrowings</t>
  </si>
  <si>
    <t>Employee's expenses</t>
  </si>
  <si>
    <t>Fees and service expenses</t>
  </si>
  <si>
    <t>Total other operating expenses</t>
  </si>
  <si>
    <t>interests</t>
  </si>
  <si>
    <t>Derivatives assets</t>
  </si>
  <si>
    <t>Derivatives liabilities</t>
  </si>
  <si>
    <t>Interest income</t>
  </si>
  <si>
    <t>Fees and service income</t>
  </si>
  <si>
    <t xml:space="preserve">Non-controlling </t>
  </si>
  <si>
    <t xml:space="preserve">Income tax </t>
  </si>
  <si>
    <t>Liabilities and equity</t>
  </si>
  <si>
    <t>Equity</t>
  </si>
  <si>
    <t>Total equity</t>
  </si>
  <si>
    <t>Total liabilities and equity</t>
  </si>
  <si>
    <t>Dividend income</t>
  </si>
  <si>
    <t>Other operating income</t>
  </si>
  <si>
    <t>Deferred tax assets</t>
  </si>
  <si>
    <t>Statement of financial position</t>
  </si>
  <si>
    <t>Statement of financial position (continued)</t>
  </si>
  <si>
    <t>Statement of comprehensive income</t>
  </si>
  <si>
    <t>Directors' remuneration</t>
  </si>
  <si>
    <t>Statement of comprehensive income (continued)</t>
  </si>
  <si>
    <t>Cash flows from operating activities (continued)</t>
  </si>
  <si>
    <t xml:space="preserve">Consolidated </t>
  </si>
  <si>
    <t xml:space="preserve">Separate </t>
  </si>
  <si>
    <t xml:space="preserve"> fully paid-up</t>
  </si>
  <si>
    <t>Consolidated financial statements</t>
  </si>
  <si>
    <t xml:space="preserve">Other components of equity  </t>
  </si>
  <si>
    <t>Share of profit from investments accounted for under equity method</t>
  </si>
  <si>
    <t>31 December</t>
  </si>
  <si>
    <t>Properties for sale - net</t>
  </si>
  <si>
    <t>Other intangible assets - net</t>
  </si>
  <si>
    <t>Accrued income</t>
  </si>
  <si>
    <t>Premium on share capital</t>
  </si>
  <si>
    <t xml:space="preserve">Non-controlling interests </t>
  </si>
  <si>
    <t>Premium</t>
  </si>
  <si>
    <t xml:space="preserve">on share </t>
  </si>
  <si>
    <t>capital</t>
  </si>
  <si>
    <t>of investments</t>
  </si>
  <si>
    <t xml:space="preserve">translating the </t>
  </si>
  <si>
    <t xml:space="preserve">Share of other </t>
  </si>
  <si>
    <t>comprehensive income</t>
  </si>
  <si>
    <t xml:space="preserve"> earnings</t>
  </si>
  <si>
    <t>Retained</t>
  </si>
  <si>
    <t>earnings</t>
  </si>
  <si>
    <t xml:space="preserve">equity holders </t>
  </si>
  <si>
    <t>of the Bank</t>
  </si>
  <si>
    <t>(Increase) decrease in operating assets</t>
  </si>
  <si>
    <t>Decrease in cash and cash equivalents</t>
  </si>
  <si>
    <t>Beginning balance of cash and cash equivalents</t>
  </si>
  <si>
    <t>Ending balance of cash and cash equivalents</t>
  </si>
  <si>
    <t>Financial assets measured at fair value through profit or loss</t>
  </si>
  <si>
    <t>Lease liabilities</t>
  </si>
  <si>
    <t xml:space="preserve">Provisions </t>
  </si>
  <si>
    <t>Profit or loss</t>
  </si>
  <si>
    <t>Other operating expenses</t>
  </si>
  <si>
    <t>Total comprehensive income attributable</t>
  </si>
  <si>
    <t>(Payong Srivanich)</t>
  </si>
  <si>
    <t>President</t>
  </si>
  <si>
    <t>Expected credit losses</t>
  </si>
  <si>
    <t>Krung Thai Bank Public Company Limited and its subsidiaries</t>
  </si>
  <si>
    <t xml:space="preserve">Net interest income </t>
  </si>
  <si>
    <t xml:space="preserve">Net fees and service income </t>
  </si>
  <si>
    <t xml:space="preserve">Gains on investments </t>
  </si>
  <si>
    <t>Total operating income</t>
  </si>
  <si>
    <t xml:space="preserve">Profit before income tax </t>
  </si>
  <si>
    <t>Transactions that will be reclassified subsequently to profit or loss</t>
  </si>
  <si>
    <t>Total profit attributable to:</t>
  </si>
  <si>
    <t>Earnings per share of the Bank</t>
  </si>
  <si>
    <t xml:space="preserve">Adjustments to reconcile profit before income tax </t>
  </si>
  <si>
    <t xml:space="preserve">Income from operating activities before changes in operating </t>
  </si>
  <si>
    <t>Cash flows from investing activities</t>
  </si>
  <si>
    <t>Attributable to equity holder of the Bank</t>
  </si>
  <si>
    <t>Transactions that will never be reclassified subsequently to profit or loss</t>
  </si>
  <si>
    <t>reserve</t>
  </si>
  <si>
    <t>Gains (losses) from</t>
  </si>
  <si>
    <t>Proceeds from interest income</t>
  </si>
  <si>
    <t>Cash paid on interest expenses</t>
  </si>
  <si>
    <t>Cash paid on income tax expenses</t>
  </si>
  <si>
    <t>Purchase of debt securities measured at amortised cost</t>
  </si>
  <si>
    <t>Repayments of lease liabilities</t>
  </si>
  <si>
    <t>Equity holders of the Bank</t>
  </si>
  <si>
    <t>Non-controlling interest</t>
  </si>
  <si>
    <t>Authorised share capital</t>
  </si>
  <si>
    <t>Issued and paid-up share capital</t>
  </si>
  <si>
    <t>Loans to customers and accrued interest receivables - net</t>
  </si>
  <si>
    <t xml:space="preserve">Statement of changes in equity </t>
  </si>
  <si>
    <t>Equity attributable to equity holders of the Bank</t>
  </si>
  <si>
    <t>Net cash provided by (used in) financing activities</t>
  </si>
  <si>
    <t>Proceeds from dividend income</t>
  </si>
  <si>
    <t>Purchase of intangible assets</t>
  </si>
  <si>
    <t>Hedge</t>
  </si>
  <si>
    <t>Investments in subsidiaries and associated companies - net</t>
  </si>
  <si>
    <t>Chairman</t>
  </si>
  <si>
    <t xml:space="preserve">   13,976,061,250 ordinary shares of Baht 5.15 each</t>
  </si>
  <si>
    <t>Other comprehensive income (loss)</t>
  </si>
  <si>
    <t>Other comprehensive income (loss) - net</t>
  </si>
  <si>
    <t>Total comprehensive income (loss)</t>
  </si>
  <si>
    <t xml:space="preserve">   Basic earnings per share (Baht)</t>
  </si>
  <si>
    <t>Deficit from the</t>
  </si>
  <si>
    <t>change in the</t>
  </si>
  <si>
    <t>ownership interest</t>
  </si>
  <si>
    <t>in subsidiary</t>
  </si>
  <si>
    <t>Net cash provided by (used in) operating activities</t>
  </si>
  <si>
    <t>Proceeds from disposal of debt instruments measured at amortised cost</t>
  </si>
  <si>
    <t>Net cash provided by (used in) investing activities</t>
  </si>
  <si>
    <t>Dividend paid for ordinary share</t>
  </si>
  <si>
    <t>Dividend paid for preferred share</t>
  </si>
  <si>
    <t>Deficit from the change in the ownership interests in subsidiary</t>
  </si>
  <si>
    <t>Increase (decrease) in operating liabilities</t>
  </si>
  <si>
    <t>Liabilities payable on demand</t>
  </si>
  <si>
    <t>Change in the ownership interest in subsidiaries</t>
  </si>
  <si>
    <t>of assets</t>
  </si>
  <si>
    <t>Transfer to retained earnings</t>
  </si>
  <si>
    <t>Cash refunded for income tax</t>
  </si>
  <si>
    <t>(Krisada Chinavicharana)</t>
  </si>
  <si>
    <t>Statement of changes in equity (continued)</t>
  </si>
  <si>
    <t>Gains on financial instruments measured at fair value</t>
  </si>
  <si>
    <t xml:space="preserve">Surplus (deficit) </t>
  </si>
  <si>
    <t>on revaluation</t>
  </si>
  <si>
    <t>Impairment losses of properties for sale</t>
  </si>
  <si>
    <t>2021</t>
  </si>
  <si>
    <t>8.12.1</t>
  </si>
  <si>
    <t>8.14.1</t>
  </si>
  <si>
    <t>Right-of-use assets - net</t>
  </si>
  <si>
    <t>8.14.2</t>
  </si>
  <si>
    <t>(Note 8.5.2)</t>
  </si>
  <si>
    <t>Purchase of debt and equity securities measured at</t>
  </si>
  <si>
    <t>Proceeds from debt issued and borrowings</t>
  </si>
  <si>
    <t>Repayments of debt issued and borrowings</t>
  </si>
  <si>
    <t>8.12.2</t>
  </si>
  <si>
    <t xml:space="preserve">   5,500,000 preferred shares of Baht 5.15 each</t>
  </si>
  <si>
    <t xml:space="preserve"> Balance as at 1 January 2021 </t>
  </si>
  <si>
    <t xml:space="preserve">attributable to </t>
  </si>
  <si>
    <t xml:space="preserve"> Balance as at 1 January 2021</t>
  </si>
  <si>
    <t>Land, premises and equipment - net</t>
  </si>
  <si>
    <t>Others</t>
  </si>
  <si>
    <t>(losses) of associates</t>
  </si>
  <si>
    <t xml:space="preserve">Proceeds from disposal of investments in subsidiaries/associates </t>
  </si>
  <si>
    <t>Purchase of land, premises and equipment</t>
  </si>
  <si>
    <t xml:space="preserve">Proceeds from disposal of land, premises and equipment   </t>
  </si>
  <si>
    <t>Proceeds from disposal of debt and equity securities measured at</t>
  </si>
  <si>
    <t>Dividend paid to non-controlling interests</t>
  </si>
  <si>
    <t>As at 30 June 2022</t>
  </si>
  <si>
    <t xml:space="preserve">30 June </t>
  </si>
  <si>
    <t>2022</t>
  </si>
  <si>
    <t>For the three-month period ended 30 June 2022</t>
  </si>
  <si>
    <t>For the six-month period ended 30 June 2022</t>
  </si>
  <si>
    <t>Balance as at 30 June 2021</t>
  </si>
  <si>
    <t>Balance as at 30 June 2022</t>
  </si>
  <si>
    <t xml:space="preserve"> Balance as at 1 January 2022</t>
  </si>
  <si>
    <t>Financial liabilities measured at fair value through profit or loss</t>
  </si>
  <si>
    <t>Net profit</t>
  </si>
  <si>
    <t>5,500,000 preferred shares of Baht 5.15 each</t>
  </si>
  <si>
    <t>13,976,061,250 ordinary shares of Baht 5.15 each</t>
  </si>
  <si>
    <t>Premium on ordinary share</t>
  </si>
  <si>
    <t xml:space="preserve">Appropriated </t>
  </si>
  <si>
    <t>Legal reserve</t>
  </si>
  <si>
    <t xml:space="preserve">Unappropriated </t>
  </si>
  <si>
    <t>(Unaudited but reviewed)</t>
  </si>
  <si>
    <t>through profit or loss</t>
  </si>
  <si>
    <t>Basic earnings per share (Baht)</t>
  </si>
  <si>
    <t>Dividends payment (Note 8.25)</t>
  </si>
  <si>
    <t>to net cash received (paid) from operating activities:</t>
  </si>
  <si>
    <t>Depreciation and amortisation expenses</t>
  </si>
  <si>
    <t xml:space="preserve">Expected credit losses </t>
  </si>
  <si>
    <t>(Gains) losses on disposal of assets</t>
  </si>
  <si>
    <t>(Gains) losses on disposal of investments</t>
  </si>
  <si>
    <t xml:space="preserve">Unrealised (gains) losses on financial instruments measured </t>
  </si>
  <si>
    <t>at fair value through profit or loss</t>
  </si>
  <si>
    <t>(Reversal) losses on impairment of properties for sale</t>
  </si>
  <si>
    <t>(Reversal) losses on impairment of investment</t>
  </si>
  <si>
    <t>(Reversal) losses on impairment of other assets</t>
  </si>
  <si>
    <t>Amortisation of premium (discount) on investments</t>
  </si>
  <si>
    <t>(Gains) losses on foreign currency translation</t>
  </si>
  <si>
    <t>Increase (decrease) in provisions</t>
  </si>
  <si>
    <t>(Increase) decrease in other accrued income</t>
  </si>
  <si>
    <t>Increase (decrease) in other accrued expenses</t>
  </si>
  <si>
    <t>assets and liabilities</t>
  </si>
  <si>
    <t>Loans to customers</t>
  </si>
  <si>
    <t>Properties for sale</t>
  </si>
  <si>
    <t>Other assets</t>
  </si>
  <si>
    <t>fair value through other comprehensive income</t>
  </si>
  <si>
    <t>(Unit: Thousand Baht except earnings per share expressed in Baht)</t>
  </si>
  <si>
    <t xml:space="preserve">   Gains (losses) on debt securities measured at fair value </t>
  </si>
  <si>
    <t xml:space="preserve">   through other comprehensive income</t>
  </si>
  <si>
    <t xml:space="preserve">   Gains (losses) arising from translating the financial statements of </t>
  </si>
  <si>
    <t xml:space="preserve">   foreign operations </t>
  </si>
  <si>
    <t xml:space="preserve">   Gains (losses) on cash flow hedges</t>
  </si>
  <si>
    <t xml:space="preserve">   Gains (losses) from deferred cost of hedging</t>
  </si>
  <si>
    <t xml:space="preserve">   Share of other comprehensive income of associate (equity method)</t>
  </si>
  <si>
    <t xml:space="preserve">   for items that will be reclassified subsequently to profit or loss</t>
  </si>
  <si>
    <t xml:space="preserve">   Income tax relating to other comprehensive income (loss) </t>
  </si>
  <si>
    <t xml:space="preserve">   Gains (losses) on investments in equity designated to be measured </t>
  </si>
  <si>
    <t xml:space="preserve">   at fair value through other comprehensive income</t>
  </si>
  <si>
    <t xml:space="preserve">   Actuarial gains (losses) on defined benefit plan</t>
  </si>
  <si>
    <t xml:space="preserve">   for items that will never be reclassified subsequently to profit or loss</t>
  </si>
  <si>
    <t xml:space="preserve">   Income tax relating to other comprehensive income (losses) </t>
  </si>
  <si>
    <t>Gains (losses) from translating the financial statements of foreign operations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</si>
</sst>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_);[Red]\(#,##0.0\)"/>
    <numFmt numFmtId="200" formatCode="_(* #,##0_);_(* \(#,##0\);_(* &quot;-&quot;??_);_(@_)"/>
    <numFmt numFmtId="201" formatCode="0.0%"/>
    <numFmt numFmtId="202" formatCode="#,##0;\(#,##0\)"/>
    <numFmt numFmtId="203" formatCode="dd\-mmm\-yy_)"/>
    <numFmt numFmtId="204" formatCode="0.00_)"/>
    <numFmt numFmtId="205" formatCode="#,##0.00\ &quot;F&quot;;\-#,##0.00\ &quot;F&quot;"/>
    <numFmt numFmtId="206" formatCode="_(* #,##0_);_(* \(#,##0\);_(* &quot;-     &quot;??_);_(@_)"/>
    <numFmt numFmtId="207" formatCode="_(* #,##0.00_);_(* \(#,##0.00\);_(* &quot;-     &quot;??_);_(@_)"/>
    <numFmt numFmtId="208" formatCode="_(* #,##0.00_);_(* \(#,##0.00\);_(* &quot;-&quot;_);_(@_)"/>
    <numFmt numFmtId="209" formatCode="_(* #,##0.0_);_(* \(#,##0.0\);_(* &quot;-&quot;_);_(@_)"/>
    <numFmt numFmtId="210" formatCode="#,##0.0;[Red]\-#,##0.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(* #,##0.0_);_(* \(#,##0.0\);_(* &quot;-&quot;??_);_(@_)"/>
    <numFmt numFmtId="216" formatCode="#,##0.00;\(#,##0.00\)"/>
    <numFmt numFmtId="217" formatCode="0.0"/>
    <numFmt numFmtId="218" formatCode="_([$€-2]\ * #,##0.00_);_([$€-2]\ * \(#,##0.00\);_([$€-2]\ * &quot;-&quot;??_);_(@_)"/>
    <numFmt numFmtId="219" formatCode="&quot;ผ&quot;#,##0.00_);[Red]\(&quot;ผ&quot;#,##0.00\)"/>
    <numFmt numFmtId="220" formatCode="#,##0\ ;\(#,##0\)"/>
    <numFmt numFmtId="221" formatCode="#,##0;[Red]\(#,##0\)"/>
    <numFmt numFmtId="222" formatCode="_(* #,##0_);_(* \(#,##0\);_(* &quot;-  &quot;??_);_(@_)"/>
    <numFmt numFmtId="223" formatCode="#,##0.00\ ;\(#,##0.00\)"/>
  </numFmts>
  <fonts count="55">
    <font>
      <sz val="10"/>
      <name val="ApFont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MS Sans Serif"/>
      <family val="2"/>
    </font>
    <font>
      <sz val="8"/>
      <name val="ApFont"/>
      <family val="0"/>
    </font>
    <font>
      <sz val="15"/>
      <name val="BrowalliaUPC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EucrosiaUPC"/>
      <family val="1"/>
    </font>
    <font>
      <b/>
      <i/>
      <sz val="11"/>
      <name val="Arial"/>
      <family val="2"/>
    </font>
    <font>
      <u val="single"/>
      <sz val="11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pFont"/>
      <family val="0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0"/>
      <color indexed="12"/>
      <name val="ApFont"/>
      <family val="0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pFont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pFont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5" fontId="3" fillId="0" borderId="0">
      <alignment/>
      <protection/>
    </xf>
    <xf numFmtId="19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3" fontId="3" fillId="0" borderId="0">
      <alignment/>
      <protection/>
    </xf>
    <xf numFmtId="201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38" fontId="4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10" fontId="4" fillId="32" borderId="6" applyNumberFormat="0" applyBorder="0" applyAlignment="0" applyProtection="0"/>
    <xf numFmtId="0" fontId="48" fillId="0" borderId="7" applyNumberFormat="0" applyFill="0" applyAlignment="0" applyProtection="0"/>
    <xf numFmtId="0" fontId="49" fillId="33" borderId="0" applyNumberFormat="0" applyBorder="0" applyAlignment="0" applyProtection="0"/>
    <xf numFmtId="37" fontId="5" fillId="0" borderId="0">
      <alignment/>
      <protection/>
    </xf>
    <xf numFmtId="204" fontId="6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50" fillId="0" borderId="0">
      <alignment/>
      <protection/>
    </xf>
    <xf numFmtId="39" fontId="7" fillId="0" borderId="0">
      <alignment/>
      <protection/>
    </xf>
    <xf numFmtId="1" fontId="9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0" fillId="34" borderId="8" applyNumberFormat="0" applyFont="0" applyAlignment="0" applyProtection="0"/>
    <xf numFmtId="0" fontId="51" fillId="27" borderId="9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1" fontId="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38" fontId="11" fillId="0" borderId="0" xfId="0" applyNumberFormat="1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38" fontId="11" fillId="0" borderId="0" xfId="0" applyNumberFormat="1" applyFont="1" applyFill="1" applyAlignment="1">
      <alignment horizontal="centerContinuous" vertical="center"/>
    </xf>
    <xf numFmtId="37" fontId="11" fillId="0" borderId="0" xfId="0" applyNumberFormat="1" applyFont="1" applyFill="1" applyAlignment="1">
      <alignment horizontal="centerContinuous" vertical="center"/>
    </xf>
    <xf numFmtId="37" fontId="11" fillId="0" borderId="0" xfId="0" applyNumberFormat="1" applyFont="1" applyFill="1" applyBorder="1" applyAlignment="1">
      <alignment horizontal="centerContinuous" vertical="center"/>
    </xf>
    <xf numFmtId="38" fontId="11" fillId="0" borderId="0" xfId="0" applyNumberFormat="1" applyFont="1" applyFill="1" applyAlignment="1">
      <alignment horizontal="right" vertical="center"/>
    </xf>
    <xf numFmtId="38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5" fontId="11" fillId="0" borderId="12" xfId="0" applyNumberFormat="1" applyFont="1" applyFill="1" applyBorder="1" applyAlignment="1" quotePrefix="1">
      <alignment horizontal="center" vertical="center"/>
    </xf>
    <xf numFmtId="15" fontId="11" fillId="0" borderId="0" xfId="0" applyNumberFormat="1" applyFont="1" applyFill="1" applyBorder="1" applyAlignment="1" quotePrefix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37" fontId="11" fillId="0" borderId="0" xfId="0" applyNumberFormat="1" applyFont="1" applyFill="1" applyAlignment="1">
      <alignment vertical="center"/>
    </xf>
    <xf numFmtId="37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92" fontId="11" fillId="0" borderId="0" xfId="0" applyNumberFormat="1" applyFont="1" applyFill="1" applyAlignment="1">
      <alignment vertical="center"/>
    </xf>
    <xf numFmtId="192" fontId="11" fillId="0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horizontal="center" vertical="center"/>
    </xf>
    <xf numFmtId="192" fontId="11" fillId="0" borderId="0" xfId="42" applyNumberFormat="1" applyFont="1" applyFill="1" applyBorder="1" applyAlignment="1">
      <alignment horizontal="right" vertical="center"/>
    </xf>
    <xf numFmtId="206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center" vertical="center"/>
    </xf>
    <xf numFmtId="192" fontId="11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Alignment="1">
      <alignment vertical="center"/>
    </xf>
    <xf numFmtId="37" fontId="11" fillId="0" borderId="0" xfId="0" applyNumberFormat="1" applyFont="1" applyFill="1" applyBorder="1" applyAlignment="1">
      <alignment horizontal="right" vertical="center"/>
    </xf>
    <xf numFmtId="37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quotePrefix="1">
      <alignment horizontal="center" vertical="center"/>
    </xf>
    <xf numFmtId="192" fontId="11" fillId="0" borderId="0" xfId="75" applyNumberFormat="1" applyFont="1" applyFill="1" applyBorder="1" applyAlignment="1" applyProtection="1">
      <alignment horizontal="right" vertical="center"/>
      <protection/>
    </xf>
    <xf numFmtId="38" fontId="12" fillId="0" borderId="0" xfId="0" applyNumberFormat="1" applyFont="1" applyFill="1" applyAlignment="1">
      <alignment horizontal="center" vertical="center"/>
    </xf>
    <xf numFmtId="192" fontId="11" fillId="0" borderId="0" xfId="75" applyNumberFormat="1" applyFont="1" applyFill="1" applyBorder="1" applyAlignment="1" applyProtection="1">
      <alignment vertical="center"/>
      <protection/>
    </xf>
    <xf numFmtId="192" fontId="11" fillId="0" borderId="14" xfId="75" applyNumberFormat="1" applyFont="1" applyFill="1" applyBorder="1" applyAlignment="1" applyProtection="1">
      <alignment vertical="center"/>
      <protection/>
    </xf>
    <xf numFmtId="38" fontId="10" fillId="0" borderId="0" xfId="0" applyNumberFormat="1" applyFont="1" applyFill="1" applyAlignment="1">
      <alignment horizontal="left" vertical="center"/>
    </xf>
    <xf numFmtId="192" fontId="11" fillId="0" borderId="0" xfId="75" applyNumberFormat="1" applyFont="1" applyFill="1" applyAlignment="1" applyProtection="1">
      <alignment vertical="center"/>
      <protection/>
    </xf>
    <xf numFmtId="38" fontId="12" fillId="0" borderId="0" xfId="0" applyNumberFormat="1" applyFont="1" applyFill="1" applyAlignment="1">
      <alignment vertical="center"/>
    </xf>
    <xf numFmtId="199" fontId="12" fillId="0" borderId="0" xfId="0" applyNumberFormat="1" applyFont="1" applyFill="1" applyBorder="1" applyAlignment="1">
      <alignment horizontal="center" vertical="center"/>
    </xf>
    <xf numFmtId="192" fontId="11" fillId="0" borderId="15" xfId="75" applyNumberFormat="1" applyFont="1" applyFill="1" applyBorder="1" applyAlignment="1" applyProtection="1">
      <alignment vertical="center"/>
      <protection/>
    </xf>
    <xf numFmtId="192" fontId="11" fillId="0" borderId="0" xfId="0" applyNumberFormat="1" applyFont="1" applyFill="1" applyBorder="1" applyAlignment="1">
      <alignment horizontal="center" vertical="center"/>
    </xf>
    <xf numFmtId="200" fontId="11" fillId="0" borderId="0" xfId="0" applyNumberFormat="1" applyFont="1" applyFill="1" applyAlignment="1">
      <alignment vertical="center"/>
    </xf>
    <xf numFmtId="200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200" fontId="11" fillId="0" borderId="0" xfId="0" applyNumberFormat="1" applyFont="1" applyFill="1" applyAlignment="1">
      <alignment horizontal="right" vertical="center"/>
    </xf>
    <xf numFmtId="37" fontId="11" fillId="0" borderId="0" xfId="0" applyNumberFormat="1" applyFont="1" applyFill="1" applyBorder="1" applyAlignment="1">
      <alignment horizontal="center" vertical="center"/>
    </xf>
    <xf numFmtId="37" fontId="11" fillId="0" borderId="0" xfId="0" applyNumberFormat="1" applyFont="1" applyFill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38" fontId="11" fillId="0" borderId="0" xfId="0" applyNumberFormat="1" applyFont="1" applyFill="1" applyAlignment="1">
      <alignment horizontal="center" vertical="center"/>
    </xf>
    <xf numFmtId="200" fontId="11" fillId="0" borderId="13" xfId="0" applyNumberFormat="1" applyFont="1" applyFill="1" applyBorder="1" applyAlignment="1">
      <alignment horizontal="center" vertical="center"/>
    </xf>
    <xf numFmtId="200" fontId="10" fillId="0" borderId="0" xfId="0" applyNumberFormat="1" applyFont="1" applyFill="1" applyAlignment="1">
      <alignment horizontal="center" vertical="center"/>
    </xf>
    <xf numFmtId="200" fontId="10" fillId="0" borderId="0" xfId="0" applyNumberFormat="1" applyFont="1" applyFill="1" applyBorder="1" applyAlignment="1">
      <alignment vertical="center"/>
    </xf>
    <xf numFmtId="200" fontId="10" fillId="0" borderId="0" xfId="0" applyNumberFormat="1" applyFont="1" applyFill="1" applyAlignment="1">
      <alignment vertical="center"/>
    </xf>
    <xf numFmtId="200" fontId="11" fillId="0" borderId="0" xfId="0" applyNumberFormat="1" applyFont="1" applyFill="1" applyAlignment="1">
      <alignment horizontal="center" vertical="center"/>
    </xf>
    <xf numFmtId="200" fontId="11" fillId="0" borderId="0" xfId="0" applyNumberFormat="1" applyFont="1" applyFill="1" applyBorder="1" applyAlignment="1">
      <alignment horizontal="center" vertical="center"/>
    </xf>
    <xf numFmtId="37" fontId="11" fillId="0" borderId="0" xfId="70" applyNumberFormat="1" applyFont="1" applyFill="1" applyAlignment="1">
      <alignment horizontal="center" vertical="center"/>
      <protection/>
    </xf>
    <xf numFmtId="37" fontId="11" fillId="0" borderId="0" xfId="70" applyNumberFormat="1" applyFont="1" applyFill="1" applyBorder="1" applyAlignment="1">
      <alignment horizontal="center" vertical="center"/>
      <protection/>
    </xf>
    <xf numFmtId="192" fontId="11" fillId="0" borderId="0" xfId="0" applyNumberFormat="1" applyFont="1" applyFill="1" applyAlignment="1">
      <alignment horizontal="center" vertical="center"/>
    </xf>
    <xf numFmtId="192" fontId="11" fillId="0" borderId="0" xfId="70" applyNumberFormat="1" applyFont="1" applyFill="1" applyBorder="1" applyAlignment="1">
      <alignment vertical="center"/>
      <protection/>
    </xf>
    <xf numFmtId="37" fontId="11" fillId="0" borderId="0" xfId="70" applyNumberFormat="1" applyFont="1" applyFill="1" applyBorder="1" applyAlignment="1">
      <alignment vertical="center"/>
      <protection/>
    </xf>
    <xf numFmtId="192" fontId="11" fillId="0" borderId="16" xfId="0" applyNumberFormat="1" applyFont="1" applyFill="1" applyBorder="1" applyAlignment="1">
      <alignment horizontal="center" vertical="center"/>
    </xf>
    <xf numFmtId="200" fontId="11" fillId="0" borderId="0" xfId="0" applyNumberFormat="1" applyFont="1" applyFill="1" applyAlignment="1" quotePrefix="1">
      <alignment horizontal="left" vertical="center"/>
    </xf>
    <xf numFmtId="200" fontId="10" fillId="0" borderId="0" xfId="0" applyNumberFormat="1" applyFont="1" applyFill="1" applyBorder="1" applyAlignment="1">
      <alignment horizontal="center" vertical="center"/>
    </xf>
    <xf numFmtId="200" fontId="11" fillId="0" borderId="0" xfId="0" applyNumberFormat="1" applyFont="1" applyFill="1" applyAlignment="1">
      <alignment horizontal="center" vertical="center" wrapText="1"/>
    </xf>
    <xf numFmtId="192" fontId="11" fillId="0" borderId="0" xfId="70" applyNumberFormat="1" applyFont="1" applyFill="1" applyBorder="1" applyAlignment="1">
      <alignment horizontal="center" vertical="center"/>
      <protection/>
    </xf>
    <xf numFmtId="192" fontId="11" fillId="0" borderId="0" xfId="76" applyNumberFormat="1" applyFont="1" applyFill="1" applyBorder="1" applyAlignment="1">
      <alignment horizontal="center" vertical="center"/>
      <protection/>
    </xf>
    <xf numFmtId="0" fontId="12" fillId="0" borderId="0" xfId="78" applyFont="1" applyFill="1" applyAlignment="1">
      <alignment horizontal="center" vertical="center"/>
      <protection/>
    </xf>
    <xf numFmtId="2" fontId="12" fillId="0" borderId="0" xfId="78" applyNumberFormat="1" applyFont="1" applyFill="1" applyAlignment="1">
      <alignment horizontal="center" vertical="center"/>
      <protection/>
    </xf>
    <xf numFmtId="0" fontId="14" fillId="0" borderId="0" xfId="78" applyFont="1" applyFill="1" applyAlignment="1">
      <alignment vertical="center"/>
      <protection/>
    </xf>
    <xf numFmtId="200" fontId="11" fillId="0" borderId="0" xfId="49" applyNumberFormat="1" applyFont="1" applyFill="1" applyBorder="1" applyAlignment="1">
      <alignment vertical="center"/>
    </xf>
    <xf numFmtId="192" fontId="11" fillId="0" borderId="0" xfId="49" applyNumberFormat="1" applyFont="1" applyFill="1" applyBorder="1" applyAlignment="1">
      <alignment vertical="center"/>
    </xf>
    <xf numFmtId="192" fontId="11" fillId="0" borderId="13" xfId="49" applyNumberFormat="1" applyFont="1" applyFill="1" applyBorder="1" applyAlignment="1">
      <alignment vertical="center"/>
    </xf>
    <xf numFmtId="37" fontId="11" fillId="0" borderId="0" xfId="78" applyNumberFormat="1" applyFont="1" applyFill="1" applyAlignment="1">
      <alignment horizontal="right" vertical="center"/>
      <protection/>
    </xf>
    <xf numFmtId="37" fontId="11" fillId="0" borderId="13" xfId="78" applyNumberFormat="1" applyFont="1" applyFill="1" applyBorder="1" applyAlignment="1">
      <alignment horizontal="right" vertical="center"/>
      <protection/>
    </xf>
    <xf numFmtId="38" fontId="10" fillId="0" borderId="0" xfId="0" applyNumberFormat="1" applyFont="1" applyFill="1" applyBorder="1" applyAlignment="1">
      <alignment horizontal="left" vertical="center"/>
    </xf>
    <xf numFmtId="192" fontId="11" fillId="0" borderId="0" xfId="78" applyNumberFormat="1" applyFont="1" applyFill="1" applyAlignment="1">
      <alignment horizontal="right" vertical="center"/>
      <protection/>
    </xf>
    <xf numFmtId="192" fontId="11" fillId="0" borderId="0" xfId="0" applyNumberFormat="1" applyFont="1" applyFill="1" applyAlignment="1">
      <alignment horizontal="right" vertical="center"/>
    </xf>
    <xf numFmtId="218" fontId="11" fillId="0" borderId="0" xfId="0" applyNumberFormat="1" applyFont="1" applyFill="1" applyAlignment="1">
      <alignment vertical="center"/>
    </xf>
    <xf numFmtId="192" fontId="11" fillId="0" borderId="13" xfId="78" applyNumberFormat="1" applyFont="1" applyFill="1" applyBorder="1" applyAlignment="1">
      <alignment horizontal="right" vertical="center"/>
      <protection/>
    </xf>
    <xf numFmtId="38" fontId="11" fillId="0" borderId="17" xfId="70" applyNumberFormat="1" applyFont="1" applyFill="1" applyBorder="1" applyAlignment="1">
      <alignment horizontal="center" vertical="center"/>
      <protection/>
    </xf>
    <xf numFmtId="38" fontId="11" fillId="0" borderId="0" xfId="70" applyNumberFormat="1" applyFont="1" applyFill="1" applyBorder="1" applyAlignment="1">
      <alignment vertical="center"/>
      <protection/>
    </xf>
    <xf numFmtId="38" fontId="11" fillId="0" borderId="0" xfId="70" applyNumberFormat="1" applyFont="1" applyFill="1" applyAlignment="1">
      <alignment vertical="center"/>
      <protection/>
    </xf>
    <xf numFmtId="38" fontId="11" fillId="0" borderId="0" xfId="70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left" vertical="center"/>
    </xf>
    <xf numFmtId="38" fontId="11" fillId="0" borderId="0" xfId="0" applyNumberFormat="1" applyFont="1" applyFill="1" applyAlignment="1">
      <alignment horizontal="left" vertical="center"/>
    </xf>
    <xf numFmtId="38" fontId="11" fillId="0" borderId="18" xfId="70" applyNumberFormat="1" applyFont="1" applyFill="1" applyBorder="1" applyAlignment="1">
      <alignment horizontal="center" vertical="center"/>
      <protection/>
    </xf>
    <xf numFmtId="200" fontId="11" fillId="0" borderId="14" xfId="49" applyNumberFormat="1" applyFont="1" applyFill="1" applyBorder="1" applyAlignment="1">
      <alignment vertical="center"/>
    </xf>
    <xf numFmtId="192" fontId="11" fillId="0" borderId="0" xfId="74" applyNumberFormat="1" applyFont="1" applyFill="1" applyAlignment="1">
      <alignment vertical="center"/>
      <protection/>
    </xf>
    <xf numFmtId="192" fontId="11" fillId="0" borderId="0" xfId="74" applyNumberFormat="1" applyFont="1" applyFill="1" applyBorder="1" applyAlignment="1">
      <alignment horizontal="right" vertical="center"/>
      <protection/>
    </xf>
    <xf numFmtId="0" fontId="11" fillId="0" borderId="13" xfId="0" applyNumberFormat="1" applyFont="1" applyFill="1" applyBorder="1" applyAlignment="1" quotePrefix="1">
      <alignment horizontal="center" vertical="center"/>
    </xf>
    <xf numFmtId="40" fontId="1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192" fontId="11" fillId="0" borderId="0" xfId="49" applyNumberFormat="1" applyFont="1" applyFill="1" applyAlignment="1">
      <alignment vertical="center"/>
    </xf>
    <xf numFmtId="38" fontId="11" fillId="0" borderId="0" xfId="71" applyNumberFormat="1" applyFont="1" applyFill="1" applyAlignment="1">
      <alignment vertical="center"/>
      <protection/>
    </xf>
    <xf numFmtId="192" fontId="11" fillId="0" borderId="0" xfId="78" applyNumberFormat="1" applyFont="1" applyFill="1" applyAlignment="1">
      <alignment vertical="center"/>
      <protection/>
    </xf>
    <xf numFmtId="40" fontId="12" fillId="0" borderId="0" xfId="71" applyNumberFormat="1" applyFont="1" applyFill="1" applyAlignment="1">
      <alignment horizontal="center" vertical="center"/>
      <protection/>
    </xf>
    <xf numFmtId="192" fontId="11" fillId="0" borderId="15" xfId="49" applyNumberFormat="1" applyFont="1" applyFill="1" applyBorder="1" applyAlignment="1">
      <alignment vertical="center"/>
    </xf>
    <xf numFmtId="38" fontId="12" fillId="0" borderId="0" xfId="71" applyNumberFormat="1" applyFont="1" applyFill="1" applyAlignment="1">
      <alignment horizontal="center" vertical="center"/>
      <protection/>
    </xf>
    <xf numFmtId="38" fontId="11" fillId="0" borderId="0" xfId="74" applyNumberFormat="1" applyFont="1" applyFill="1" applyAlignment="1">
      <alignment vertical="center"/>
      <protection/>
    </xf>
    <xf numFmtId="200" fontId="11" fillId="0" borderId="0" xfId="49" applyNumberFormat="1" applyFont="1" applyFill="1" applyAlignment="1">
      <alignment vertical="center"/>
    </xf>
    <xf numFmtId="192" fontId="11" fillId="0" borderId="0" xfId="74" applyNumberFormat="1" applyFont="1" applyFill="1" applyAlignment="1">
      <alignment horizontal="right" vertical="center"/>
      <protection/>
    </xf>
    <xf numFmtId="192" fontId="11" fillId="0" borderId="0" xfId="75" applyNumberFormat="1" applyFont="1" applyFill="1" applyAlignment="1">
      <alignment horizontal="right" vertical="center"/>
      <protection/>
    </xf>
    <xf numFmtId="194" fontId="11" fillId="0" borderId="15" xfId="49" applyFont="1" applyFill="1" applyBorder="1" applyAlignment="1">
      <alignment vertical="center"/>
    </xf>
    <xf numFmtId="194" fontId="11" fillId="0" borderId="0" xfId="49" applyFont="1" applyFill="1" applyAlignment="1">
      <alignment vertical="center"/>
    </xf>
    <xf numFmtId="0" fontId="10" fillId="0" borderId="0" xfId="0" applyFont="1" applyAlignment="1">
      <alignment vertical="center"/>
    </xf>
    <xf numFmtId="192" fontId="11" fillId="0" borderId="0" xfId="73" applyNumberFormat="1" applyFont="1" applyFill="1" applyAlignment="1">
      <alignment horizontal="right" vertical="center"/>
      <protection/>
    </xf>
    <xf numFmtId="192" fontId="11" fillId="0" borderId="0" xfId="73" applyNumberFormat="1" applyFont="1" applyFill="1" applyAlignment="1">
      <alignment vertical="center"/>
      <protection/>
    </xf>
    <xf numFmtId="192" fontId="11" fillId="0" borderId="0" xfId="72" applyNumberFormat="1" applyFont="1" applyFill="1" applyAlignment="1">
      <alignment horizontal="right" vertical="center"/>
      <protection/>
    </xf>
    <xf numFmtId="200" fontId="10" fillId="0" borderId="0" xfId="0" applyNumberFormat="1" applyFont="1" applyAlignment="1">
      <alignment vertical="center"/>
    </xf>
    <xf numFmtId="200" fontId="11" fillId="0" borderId="0" xfId="0" applyNumberFormat="1" applyFont="1" applyAlignment="1">
      <alignment vertical="center"/>
    </xf>
    <xf numFmtId="192" fontId="11" fillId="0" borderId="14" xfId="78" applyNumberFormat="1" applyFont="1" applyFill="1" applyBorder="1" applyAlignment="1">
      <alignment horizontal="right" vertical="center"/>
      <protection/>
    </xf>
    <xf numFmtId="192" fontId="11" fillId="0" borderId="14" xfId="49" applyNumberFormat="1" applyFont="1" applyFill="1" applyBorder="1" applyAlignment="1">
      <alignment vertical="center"/>
    </xf>
    <xf numFmtId="38" fontId="11" fillId="0" borderId="0" xfId="70" applyNumberFormat="1" applyFont="1" applyFill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1" fillId="0" borderId="13" xfId="0" applyFont="1" applyFill="1" applyBorder="1" applyAlignment="1" quotePrefix="1">
      <alignment horizontal="center" vertical="center"/>
    </xf>
    <xf numFmtId="0" fontId="11" fillId="0" borderId="0" xfId="0" applyFont="1" applyFill="1" applyAlignment="1" quotePrefix="1">
      <alignment horizontal="center" vertical="center"/>
    </xf>
    <xf numFmtId="2" fontId="12" fillId="0" borderId="0" xfId="77" applyNumberFormat="1" applyFont="1" applyFill="1" applyAlignment="1">
      <alignment horizontal="center" vertical="center"/>
      <protection/>
    </xf>
    <xf numFmtId="216" fontId="11" fillId="0" borderId="0" xfId="0" applyNumberFormat="1" applyFont="1" applyFill="1" applyAlignment="1">
      <alignment vertical="center"/>
    </xf>
    <xf numFmtId="0" fontId="12" fillId="0" borderId="0" xfId="77" applyFont="1" applyFill="1" applyAlignment="1" quotePrefix="1">
      <alignment horizontal="center" vertical="center"/>
      <protection/>
    </xf>
    <xf numFmtId="199" fontId="12" fillId="0" borderId="0" xfId="0" applyNumberFormat="1" applyFont="1" applyFill="1" applyAlignment="1">
      <alignment horizontal="center" vertical="center"/>
    </xf>
    <xf numFmtId="192" fontId="11" fillId="0" borderId="13" xfId="73" applyNumberFormat="1" applyFont="1" applyFill="1" applyBorder="1" applyAlignment="1">
      <alignment horizontal="right" vertical="center"/>
      <protection/>
    </xf>
    <xf numFmtId="192" fontId="11" fillId="0" borderId="13" xfId="72" applyNumberFormat="1" applyFont="1" applyFill="1" applyBorder="1" applyAlignment="1">
      <alignment horizontal="right" vertical="center"/>
      <protection/>
    </xf>
    <xf numFmtId="192" fontId="11" fillId="0" borderId="0" xfId="75" applyNumberFormat="1" applyFont="1" applyFill="1" applyAlignment="1">
      <alignment vertical="center"/>
      <protection/>
    </xf>
    <xf numFmtId="0" fontId="12" fillId="0" borderId="0" xfId="77" applyFont="1" applyFill="1" applyAlignment="1">
      <alignment horizontal="center" vertical="center"/>
      <protection/>
    </xf>
    <xf numFmtId="192" fontId="11" fillId="0" borderId="0" xfId="69" applyNumberFormat="1" applyFont="1" applyFill="1" applyAlignment="1">
      <alignment vertical="center"/>
      <protection/>
    </xf>
    <xf numFmtId="192" fontId="11" fillId="0" borderId="0" xfId="73" applyNumberFormat="1" applyFont="1" applyFill="1" applyBorder="1" applyAlignment="1">
      <alignment horizontal="right" vertical="center"/>
      <protection/>
    </xf>
    <xf numFmtId="192" fontId="11" fillId="0" borderId="0" xfId="73" applyNumberFormat="1" applyFont="1" applyFill="1" applyBorder="1" applyAlignment="1">
      <alignment vertical="center"/>
      <protection/>
    </xf>
    <xf numFmtId="192" fontId="11" fillId="0" borderId="13" xfId="0" applyNumberFormat="1" applyFont="1" applyFill="1" applyBorder="1" applyAlignment="1">
      <alignment vertical="center"/>
    </xf>
    <xf numFmtId="192" fontId="11" fillId="0" borderId="13" xfId="75" applyNumberFormat="1" applyFont="1" applyFill="1" applyBorder="1" applyAlignment="1">
      <alignment horizontal="right" vertical="center"/>
      <protection/>
    </xf>
    <xf numFmtId="192" fontId="12" fillId="0" borderId="0" xfId="0" applyNumberFormat="1" applyFont="1" applyFill="1" applyAlignment="1">
      <alignment horizontal="center" vertical="center"/>
    </xf>
    <xf numFmtId="192" fontId="11" fillId="0" borderId="16" xfId="75" applyNumberFormat="1" applyFont="1" applyFill="1" applyBorder="1" applyAlignment="1">
      <alignment horizontal="right" vertical="center"/>
      <protection/>
    </xf>
    <xf numFmtId="38" fontId="11" fillId="0" borderId="16" xfId="70" applyNumberFormat="1" applyFont="1" applyFill="1" applyBorder="1" applyAlignment="1">
      <alignment vertical="center"/>
      <protection/>
    </xf>
    <xf numFmtId="0" fontId="11" fillId="0" borderId="17" xfId="70" applyFont="1" applyFill="1" applyBorder="1" applyAlignment="1">
      <alignment horizontal="center" vertical="center"/>
      <protection/>
    </xf>
    <xf numFmtId="0" fontId="11" fillId="0" borderId="0" xfId="70" applyFont="1" applyFill="1" applyAlignment="1">
      <alignment horizontal="center" vertical="center"/>
      <protection/>
    </xf>
    <xf numFmtId="0" fontId="10" fillId="0" borderId="18" xfId="70" applyFont="1" applyFill="1" applyBorder="1" applyAlignment="1">
      <alignment vertical="center"/>
      <protection/>
    </xf>
    <xf numFmtId="0" fontId="10" fillId="0" borderId="0" xfId="70" applyFont="1" applyFill="1" applyBorder="1" applyAlignment="1">
      <alignment vertical="center"/>
      <protection/>
    </xf>
    <xf numFmtId="0" fontId="11" fillId="0" borderId="0" xfId="70" applyFont="1" applyFill="1" applyBorder="1" applyAlignment="1">
      <alignment vertical="center"/>
      <protection/>
    </xf>
    <xf numFmtId="0" fontId="11" fillId="0" borderId="0" xfId="70" applyFont="1" applyFill="1" applyAlignment="1">
      <alignment vertical="center"/>
      <protection/>
    </xf>
    <xf numFmtId="192" fontId="11" fillId="0" borderId="16" xfId="70" applyNumberFormat="1" applyFont="1" applyFill="1" applyBorder="1" applyAlignment="1">
      <alignment horizontal="right" vertical="center"/>
      <protection/>
    </xf>
    <xf numFmtId="192" fontId="11" fillId="0" borderId="0" xfId="70" applyNumberFormat="1" applyFont="1" applyFill="1" applyBorder="1" applyAlignment="1">
      <alignment horizontal="right" vertical="center"/>
      <protection/>
    </xf>
    <xf numFmtId="192" fontId="11" fillId="0" borderId="0" xfId="70" applyNumberFormat="1" applyFont="1" applyFill="1" applyAlignment="1">
      <alignment vertical="center"/>
      <protection/>
    </xf>
    <xf numFmtId="192" fontId="11" fillId="0" borderId="0" xfId="45" applyNumberFormat="1" applyFont="1" applyFill="1" applyAlignment="1">
      <alignment vertical="center"/>
    </xf>
    <xf numFmtId="192" fontId="11" fillId="0" borderId="14" xfId="70" applyNumberFormat="1" applyFont="1" applyFill="1" applyBorder="1" applyAlignment="1">
      <alignment vertical="center"/>
      <protection/>
    </xf>
    <xf numFmtId="192" fontId="11" fillId="0" borderId="15" xfId="70" applyNumberFormat="1" applyFont="1" applyFill="1" applyBorder="1" applyAlignment="1">
      <alignment vertical="center"/>
      <protection/>
    </xf>
    <xf numFmtId="216" fontId="11" fillId="0" borderId="0" xfId="70" applyNumberFormat="1" applyFont="1" applyFill="1" applyBorder="1" applyAlignment="1">
      <alignment vertical="center"/>
      <protection/>
    </xf>
    <xf numFmtId="192" fontId="11" fillId="0" borderId="12" xfId="70" applyNumberFormat="1" applyFont="1" applyFill="1" applyBorder="1" applyAlignment="1">
      <alignment vertical="center"/>
      <protection/>
    </xf>
    <xf numFmtId="192" fontId="15" fillId="0" borderId="0" xfId="70" applyNumberFormat="1" applyFont="1" applyFill="1" applyBorder="1" applyAlignment="1">
      <alignment horizontal="center" vertical="center"/>
      <protection/>
    </xf>
    <xf numFmtId="192" fontId="11" fillId="0" borderId="0" xfId="70" applyNumberFormat="1" applyFont="1" applyFill="1" applyAlignment="1">
      <alignment horizontal="right" vertical="center"/>
      <protection/>
    </xf>
    <xf numFmtId="37" fontId="11" fillId="0" borderId="15" xfId="78" applyNumberFormat="1" applyFont="1" applyFill="1" applyBorder="1" applyAlignment="1">
      <alignment horizontal="right" vertical="center"/>
      <protection/>
    </xf>
    <xf numFmtId="192" fontId="11" fillId="0" borderId="15" xfId="70" applyNumberFormat="1" applyFont="1" applyFill="1" applyBorder="1" applyAlignment="1">
      <alignment horizontal="right" vertical="center"/>
      <protection/>
    </xf>
    <xf numFmtId="192" fontId="11" fillId="0" borderId="15" xfId="70" applyNumberFormat="1" applyFont="1" applyFill="1" applyBorder="1" applyAlignment="1">
      <alignment horizontal="center" vertical="center"/>
      <protection/>
    </xf>
    <xf numFmtId="218" fontId="11" fillId="0" borderId="0" xfId="70" applyNumberFormat="1" applyFont="1" applyFill="1" applyAlignment="1">
      <alignment vertical="center"/>
      <protection/>
    </xf>
    <xf numFmtId="192" fontId="11" fillId="0" borderId="15" xfId="74" applyNumberFormat="1" applyFont="1" applyFill="1" applyBorder="1" applyAlignment="1">
      <alignment horizontal="right" vertical="center"/>
      <protection/>
    </xf>
    <xf numFmtId="192" fontId="12" fillId="0" borderId="0" xfId="70" applyNumberFormat="1" applyFont="1" applyFill="1" applyBorder="1" applyAlignment="1">
      <alignment horizontal="center" vertical="center"/>
      <protection/>
    </xf>
    <xf numFmtId="192" fontId="11" fillId="0" borderId="0" xfId="70" applyNumberFormat="1" applyFont="1" applyFill="1" applyAlignment="1">
      <alignment horizontal="center" vertical="center"/>
      <protection/>
    </xf>
    <xf numFmtId="15" fontId="11" fillId="0" borderId="13" xfId="0" applyNumberFormat="1" applyFont="1" applyFill="1" applyBorder="1" applyAlignment="1" quotePrefix="1">
      <alignment horizontal="center" vertical="center"/>
    </xf>
    <xf numFmtId="192" fontId="11" fillId="0" borderId="0" xfId="42" applyNumberFormat="1" applyFont="1" applyFill="1" applyAlignment="1">
      <alignment vertical="center"/>
    </xf>
    <xf numFmtId="37" fontId="11" fillId="0" borderId="0" xfId="71" applyNumberFormat="1" applyFont="1" applyFill="1" applyAlignment="1">
      <alignment vertical="center"/>
      <protection/>
    </xf>
    <xf numFmtId="192" fontId="11" fillId="0" borderId="0" xfId="71" applyNumberFormat="1" applyFont="1" applyFill="1" applyAlignment="1">
      <alignment vertical="center"/>
      <protection/>
    </xf>
    <xf numFmtId="192" fontId="11" fillId="0" borderId="0" xfId="76" applyNumberFormat="1" applyFont="1" applyFill="1" applyAlignment="1">
      <alignment horizontal="center" vertical="center"/>
      <protection/>
    </xf>
    <xf numFmtId="38" fontId="11" fillId="0" borderId="0" xfId="0" applyNumberFormat="1" applyFont="1" applyFill="1" applyAlignment="1">
      <alignment horizontal="left" vertical="center" indent="1"/>
    </xf>
    <xf numFmtId="38" fontId="11" fillId="0" borderId="0" xfId="0" applyNumberFormat="1" applyFont="1" applyFill="1" applyAlignment="1">
      <alignment horizontal="left" vertical="center" indent="2"/>
    </xf>
    <xf numFmtId="0" fontId="11" fillId="0" borderId="0" xfId="0" applyFont="1" applyFill="1" applyAlignment="1">
      <alignment horizontal="left" vertical="center" indent="1"/>
    </xf>
    <xf numFmtId="192" fontId="15" fillId="0" borderId="0" xfId="42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 indent="2"/>
    </xf>
    <xf numFmtId="0" fontId="11" fillId="0" borderId="0" xfId="0" applyFont="1" applyFill="1" applyAlignment="1">
      <alignment horizontal="left" vertical="center" indent="3"/>
    </xf>
    <xf numFmtId="38" fontId="10" fillId="0" borderId="0" xfId="0" applyNumberFormat="1" applyFont="1" applyFill="1" applyAlignment="1">
      <alignment horizontal="left" vertical="center" indent="1"/>
    </xf>
    <xf numFmtId="38" fontId="11" fillId="0" borderId="18" xfId="70" applyNumberFormat="1" applyFont="1" applyFill="1" applyBorder="1" applyAlignment="1">
      <alignment horizontal="center" vertical="center"/>
      <protection/>
    </xf>
    <xf numFmtId="38" fontId="11" fillId="0" borderId="17" xfId="70" applyNumberFormat="1" applyFont="1" applyFill="1" applyBorder="1" applyAlignment="1">
      <alignment horizontal="center" vertical="center"/>
      <protection/>
    </xf>
    <xf numFmtId="38" fontId="11" fillId="0" borderId="0" xfId="70" applyNumberFormat="1" applyFont="1" applyFill="1" applyAlignment="1">
      <alignment horizontal="center" vertical="center"/>
      <protection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92" fontId="11" fillId="0" borderId="0" xfId="70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left" vertical="center"/>
    </xf>
    <xf numFmtId="200" fontId="11" fillId="0" borderId="13" xfId="0" applyNumberFormat="1" applyFont="1" applyFill="1" applyBorder="1" applyAlignment="1">
      <alignment horizontal="center" vertical="center"/>
    </xf>
    <xf numFmtId="200" fontId="11" fillId="0" borderId="14" xfId="0" applyNumberFormat="1" applyFont="1" applyFill="1" applyBorder="1" applyAlignment="1">
      <alignment horizontal="center" vertical="center"/>
    </xf>
    <xf numFmtId="200" fontId="11" fillId="0" borderId="18" xfId="0" applyNumberFormat="1" applyFont="1" applyFill="1" applyBorder="1" applyAlignment="1">
      <alignment horizontal="center" vertical="center"/>
    </xf>
    <xf numFmtId="192" fontId="11" fillId="0" borderId="18" xfId="70" applyNumberFormat="1" applyFont="1" applyFill="1" applyBorder="1" applyAlignment="1">
      <alignment horizontal="center" vertical="center"/>
      <protection/>
    </xf>
    <xf numFmtId="0" fontId="11" fillId="0" borderId="0" xfId="70" applyFont="1" applyFill="1" applyAlignment="1">
      <alignment horizontal="center" vertical="center"/>
      <protection/>
    </xf>
    <xf numFmtId="0" fontId="10" fillId="0" borderId="0" xfId="0" applyFont="1" applyAlignment="1">
      <alignment horizontal="left" vertical="center"/>
    </xf>
    <xf numFmtId="0" fontId="11" fillId="0" borderId="17" xfId="70" applyFont="1" applyFill="1" applyBorder="1" applyAlignment="1">
      <alignment horizontal="center" vertical="center"/>
      <protection/>
    </xf>
    <xf numFmtId="0" fontId="10" fillId="0" borderId="18" xfId="70" applyFont="1" applyFill="1" applyBorder="1" applyAlignment="1">
      <alignment horizontal="center" vertic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zerodec" xfId="48"/>
    <cellStyle name="Comma_PL_1252_af 2" xfId="49"/>
    <cellStyle name="Currency" xfId="50"/>
    <cellStyle name="Currency [0]" xfId="51"/>
    <cellStyle name="Currency1" xfId="52"/>
    <cellStyle name="Dollar (zero dec)" xfId="53"/>
    <cellStyle name="Explanatory Text" xfId="54"/>
    <cellStyle name="Followed Hyperlink" xfId="55"/>
    <cellStyle name="Good" xfId="56"/>
    <cellStyle name="Grey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Input [yellow]" xfId="64"/>
    <cellStyle name="Linked Cell" xfId="65"/>
    <cellStyle name="Neutral" xfId="66"/>
    <cellStyle name="no dec" xfId="67"/>
    <cellStyle name="Normal - Style1" xfId="68"/>
    <cellStyle name="Normal 13" xfId="69"/>
    <cellStyle name="Normal 2" xfId="70"/>
    <cellStyle name="Normal 2 2" xfId="71"/>
    <cellStyle name="Normal 3" xfId="72"/>
    <cellStyle name="Normal 3 2" xfId="73"/>
    <cellStyle name="Normal 4" xfId="74"/>
    <cellStyle name="Normal_40SEP-CO" xfId="75"/>
    <cellStyle name="Normal_Bs&amp;ple" xfId="76"/>
    <cellStyle name="Normal_PL_1252_af 2" xfId="77"/>
    <cellStyle name="Normal_งบงวด ส.ตง. ก.ย.42 2" xfId="78"/>
    <cellStyle name="Note" xfId="79"/>
    <cellStyle name="Output" xfId="80"/>
    <cellStyle name="Percent" xfId="81"/>
    <cellStyle name="Percent [2]" xfId="82"/>
    <cellStyle name="Quantity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showGridLines="0" tabSelected="1" zoomScale="110" zoomScaleNormal="110" zoomScaleSheetLayoutView="100" workbookViewId="0" topLeftCell="A1">
      <selection activeCell="A1" sqref="A1"/>
    </sheetView>
  </sheetViews>
  <sheetFormatPr defaultColWidth="10.50390625" defaultRowHeight="24" customHeight="1"/>
  <cols>
    <col min="1" max="1" width="46.50390625" style="2" customWidth="1"/>
    <col min="2" max="2" width="11.50390625" style="2" customWidth="1"/>
    <col min="3" max="3" width="6.50390625" style="2" customWidth="1"/>
    <col min="4" max="4" width="0.5" style="2" customWidth="1"/>
    <col min="5" max="5" width="15.50390625" style="16" customWidth="1"/>
    <col min="6" max="6" width="0.5" style="16" customWidth="1"/>
    <col min="7" max="7" width="15.50390625" style="16" customWidth="1"/>
    <col min="8" max="8" width="0.5" style="17" customWidth="1"/>
    <col min="9" max="9" width="15.50390625" style="17" customWidth="1"/>
    <col min="10" max="10" width="0.5" style="17" customWidth="1"/>
    <col min="11" max="11" width="15.50390625" style="16" customWidth="1"/>
    <col min="12" max="12" width="0.5" style="16" customWidth="1"/>
    <col min="13" max="13" width="1.00390625" style="2" customWidth="1"/>
    <col min="14" max="16384" width="10.50390625" style="2" customWidth="1"/>
  </cols>
  <sheetData>
    <row r="1" spans="1:12" ht="24" customHeight="1">
      <c r="A1" s="1" t="s">
        <v>92</v>
      </c>
      <c r="B1" s="1"/>
      <c r="E1" s="2"/>
      <c r="F1" s="2"/>
      <c r="G1" s="2"/>
      <c r="H1" s="3"/>
      <c r="I1" s="3"/>
      <c r="J1" s="3"/>
      <c r="K1" s="2"/>
      <c r="L1" s="2"/>
    </row>
    <row r="2" spans="1:12" ht="24" customHeight="1">
      <c r="A2" s="4" t="s">
        <v>49</v>
      </c>
      <c r="B2" s="4"/>
      <c r="C2" s="5"/>
      <c r="D2" s="5"/>
      <c r="E2" s="6"/>
      <c r="F2" s="6"/>
      <c r="G2" s="6"/>
      <c r="H2" s="7"/>
      <c r="I2" s="7"/>
      <c r="J2" s="7"/>
      <c r="K2" s="6"/>
      <c r="L2" s="6"/>
    </row>
    <row r="3" spans="1:12" ht="24" customHeight="1">
      <c r="A3" s="1" t="s">
        <v>175</v>
      </c>
      <c r="B3" s="1"/>
      <c r="C3" s="5"/>
      <c r="D3" s="5"/>
      <c r="E3" s="6"/>
      <c r="F3" s="6"/>
      <c r="G3" s="6"/>
      <c r="H3" s="7"/>
      <c r="I3" s="7"/>
      <c r="J3" s="7"/>
      <c r="K3" s="8"/>
      <c r="L3" s="6"/>
    </row>
    <row r="4" spans="1:12" s="10" customFormat="1" ht="24" customHeight="1">
      <c r="A4" s="5"/>
      <c r="B4" s="5"/>
      <c r="C4" s="5"/>
      <c r="D4" s="5"/>
      <c r="E4" s="8"/>
      <c r="F4" s="8"/>
      <c r="G4" s="8"/>
      <c r="H4" s="9"/>
      <c r="I4" s="9"/>
      <c r="J4" s="9"/>
      <c r="K4" s="8" t="s">
        <v>26</v>
      </c>
      <c r="L4" s="8"/>
    </row>
    <row r="5" spans="1:12" s="10" customFormat="1" ht="24" customHeight="1">
      <c r="A5" s="5"/>
      <c r="B5" s="5"/>
      <c r="C5" s="5"/>
      <c r="D5" s="5"/>
      <c r="E5" s="170" t="s">
        <v>55</v>
      </c>
      <c r="F5" s="170"/>
      <c r="G5" s="170"/>
      <c r="H5" s="9"/>
      <c r="I5" s="170" t="s">
        <v>56</v>
      </c>
      <c r="J5" s="170"/>
      <c r="K5" s="170"/>
      <c r="L5" s="8"/>
    </row>
    <row r="6" spans="1:12" s="10" customFormat="1" ht="24" customHeight="1">
      <c r="A6" s="5"/>
      <c r="B6" s="5"/>
      <c r="C6" s="5"/>
      <c r="E6" s="169" t="s">
        <v>23</v>
      </c>
      <c r="F6" s="169"/>
      <c r="G6" s="169"/>
      <c r="H6" s="11"/>
      <c r="I6" s="169" t="s">
        <v>23</v>
      </c>
      <c r="J6" s="169"/>
      <c r="K6" s="169"/>
      <c r="L6" s="11"/>
    </row>
    <row r="7" spans="1:12" s="10" customFormat="1" ht="24" customHeight="1">
      <c r="A7" s="5"/>
      <c r="B7" s="5"/>
      <c r="C7" s="5"/>
      <c r="E7" s="12" t="s">
        <v>176</v>
      </c>
      <c r="F7" s="13"/>
      <c r="G7" s="12" t="s">
        <v>61</v>
      </c>
      <c r="H7" s="14"/>
      <c r="I7" s="12" t="s">
        <v>176</v>
      </c>
      <c r="J7" s="13"/>
      <c r="K7" s="12" t="s">
        <v>61</v>
      </c>
      <c r="L7" s="11"/>
    </row>
    <row r="8" spans="1:12" s="10" customFormat="1" ht="24" customHeight="1">
      <c r="A8" s="5"/>
      <c r="B8" s="5"/>
      <c r="C8" s="15" t="s">
        <v>0</v>
      </c>
      <c r="D8" s="5"/>
      <c r="E8" s="154" t="s">
        <v>177</v>
      </c>
      <c r="F8" s="13"/>
      <c r="G8" s="154" t="s">
        <v>153</v>
      </c>
      <c r="H8" s="14"/>
      <c r="I8" s="154" t="s">
        <v>177</v>
      </c>
      <c r="J8" s="13"/>
      <c r="K8" s="154" t="s">
        <v>153</v>
      </c>
      <c r="L8" s="14"/>
    </row>
    <row r="9" spans="1:11" ht="24" customHeight="1">
      <c r="A9" s="1" t="s">
        <v>10</v>
      </c>
      <c r="B9" s="1"/>
      <c r="K9" s="17"/>
    </row>
    <row r="10" spans="1:12" ht="24" customHeight="1">
      <c r="A10" s="18" t="s">
        <v>8</v>
      </c>
      <c r="B10" s="18"/>
      <c r="C10" s="65">
        <v>8.1</v>
      </c>
      <c r="E10" s="91">
        <v>55511137</v>
      </c>
      <c r="F10" s="91"/>
      <c r="G10" s="91">
        <v>63543939</v>
      </c>
      <c r="H10" s="91"/>
      <c r="I10" s="91">
        <v>55492331</v>
      </c>
      <c r="J10" s="91"/>
      <c r="K10" s="91">
        <v>63515240</v>
      </c>
      <c r="L10" s="2"/>
    </row>
    <row r="11" spans="1:12" ht="24" customHeight="1">
      <c r="A11" s="18" t="s">
        <v>29</v>
      </c>
      <c r="B11" s="18"/>
      <c r="C11" s="65">
        <v>8.3</v>
      </c>
      <c r="D11" s="92"/>
      <c r="E11" s="91">
        <v>542875449</v>
      </c>
      <c r="F11" s="91"/>
      <c r="G11" s="91">
        <v>469216499</v>
      </c>
      <c r="H11" s="91"/>
      <c r="I11" s="91">
        <v>542667858</v>
      </c>
      <c r="J11" s="91"/>
      <c r="K11" s="91">
        <v>468832143</v>
      </c>
      <c r="L11" s="2"/>
    </row>
    <row r="12" spans="1:12" ht="24" customHeight="1">
      <c r="A12" s="18" t="s">
        <v>83</v>
      </c>
      <c r="B12" s="18"/>
      <c r="C12" s="65">
        <v>8.4</v>
      </c>
      <c r="D12" s="92"/>
      <c r="E12" s="91">
        <v>13931019</v>
      </c>
      <c r="F12" s="91"/>
      <c r="G12" s="91">
        <v>18038574</v>
      </c>
      <c r="H12" s="91"/>
      <c r="I12" s="91">
        <v>13931019</v>
      </c>
      <c r="J12" s="91"/>
      <c r="K12" s="91">
        <v>18306692</v>
      </c>
      <c r="L12" s="2"/>
    </row>
    <row r="13" spans="1:12" ht="24" customHeight="1">
      <c r="A13" s="18" t="s">
        <v>36</v>
      </c>
      <c r="B13" s="18"/>
      <c r="C13" s="65">
        <v>8.5</v>
      </c>
      <c r="D13" s="92"/>
      <c r="E13" s="91">
        <v>90816852</v>
      </c>
      <c r="F13" s="91"/>
      <c r="G13" s="91">
        <v>52659994</v>
      </c>
      <c r="H13" s="91"/>
      <c r="I13" s="91">
        <v>90816852</v>
      </c>
      <c r="J13" s="91"/>
      <c r="K13" s="91">
        <v>52659994</v>
      </c>
      <c r="L13" s="2"/>
    </row>
    <row r="14" spans="1:12" ht="24" customHeight="1">
      <c r="A14" s="18" t="s">
        <v>30</v>
      </c>
      <c r="B14" s="18"/>
      <c r="C14" s="65">
        <v>8.6</v>
      </c>
      <c r="D14" s="92"/>
      <c r="E14" s="91">
        <v>252511687</v>
      </c>
      <c r="F14" s="91"/>
      <c r="G14" s="91">
        <v>342041937</v>
      </c>
      <c r="H14" s="91"/>
      <c r="I14" s="91">
        <v>252587345</v>
      </c>
      <c r="J14" s="91"/>
      <c r="K14" s="91">
        <v>342121904</v>
      </c>
      <c r="L14" s="2"/>
    </row>
    <row r="15" spans="1:12" ht="24" customHeight="1">
      <c r="A15" s="18" t="s">
        <v>124</v>
      </c>
      <c r="B15" s="18"/>
      <c r="C15" s="65">
        <v>8.7</v>
      </c>
      <c r="D15" s="92"/>
      <c r="E15" s="91">
        <v>8851251</v>
      </c>
      <c r="F15" s="91"/>
      <c r="G15" s="91">
        <v>21974786</v>
      </c>
      <c r="H15" s="91"/>
      <c r="I15" s="91">
        <v>11042216</v>
      </c>
      <c r="J15" s="91"/>
      <c r="K15" s="91">
        <v>11042216</v>
      </c>
      <c r="L15" s="2"/>
    </row>
    <row r="16" spans="1:12" ht="24" customHeight="1">
      <c r="A16" s="2" t="s">
        <v>117</v>
      </c>
      <c r="C16" s="65">
        <v>8.8</v>
      </c>
      <c r="D16" s="92"/>
      <c r="E16" s="91">
        <v>2480587150</v>
      </c>
      <c r="F16" s="93"/>
      <c r="G16" s="91">
        <v>2476219848</v>
      </c>
      <c r="H16" s="91"/>
      <c r="I16" s="91">
        <v>2402873722</v>
      </c>
      <c r="J16" s="93"/>
      <c r="K16" s="91">
        <v>2401462429</v>
      </c>
      <c r="L16" s="22"/>
    </row>
    <row r="17" spans="1:12" ht="24" customHeight="1">
      <c r="A17" s="18" t="s">
        <v>62</v>
      </c>
      <c r="B17" s="18"/>
      <c r="C17" s="66">
        <v>8.1</v>
      </c>
      <c r="D17" s="92"/>
      <c r="E17" s="91">
        <v>40701916</v>
      </c>
      <c r="F17" s="91"/>
      <c r="G17" s="91">
        <v>39226941</v>
      </c>
      <c r="H17" s="91"/>
      <c r="I17" s="91">
        <v>40691661</v>
      </c>
      <c r="J17" s="91"/>
      <c r="K17" s="91">
        <v>39183154</v>
      </c>
      <c r="L17" s="20"/>
    </row>
    <row r="18" spans="1:12" ht="24" customHeight="1">
      <c r="A18" s="18" t="s">
        <v>167</v>
      </c>
      <c r="B18" s="18"/>
      <c r="C18" s="66">
        <v>8.11</v>
      </c>
      <c r="D18" s="92"/>
      <c r="E18" s="91">
        <v>31109356</v>
      </c>
      <c r="F18" s="91"/>
      <c r="G18" s="91">
        <v>31518477</v>
      </c>
      <c r="H18" s="93"/>
      <c r="I18" s="91">
        <v>28230344</v>
      </c>
      <c r="J18" s="93"/>
      <c r="K18" s="91">
        <v>28639090</v>
      </c>
      <c r="L18" s="20"/>
    </row>
    <row r="19" spans="1:12" ht="24" customHeight="1">
      <c r="A19" s="18" t="s">
        <v>156</v>
      </c>
      <c r="B19" s="18"/>
      <c r="C19" s="66" t="s">
        <v>154</v>
      </c>
      <c r="D19" s="92"/>
      <c r="E19" s="91">
        <v>4088411</v>
      </c>
      <c r="F19" s="91"/>
      <c r="G19" s="91">
        <v>4271626</v>
      </c>
      <c r="H19" s="93"/>
      <c r="I19" s="91">
        <v>3291054</v>
      </c>
      <c r="J19" s="93"/>
      <c r="K19" s="91">
        <v>3486000</v>
      </c>
      <c r="L19" s="20"/>
    </row>
    <row r="20" spans="1:12" ht="24" customHeight="1">
      <c r="A20" s="18" t="s">
        <v>63</v>
      </c>
      <c r="B20" s="18"/>
      <c r="C20" s="66">
        <v>8.13</v>
      </c>
      <c r="D20" s="92"/>
      <c r="E20" s="91">
        <v>11635984</v>
      </c>
      <c r="F20" s="91"/>
      <c r="G20" s="91">
        <v>10846341</v>
      </c>
      <c r="H20" s="93"/>
      <c r="I20" s="91">
        <v>10483572</v>
      </c>
      <c r="J20" s="93"/>
      <c r="K20" s="91">
        <v>9264125</v>
      </c>
      <c r="L20" s="20"/>
    </row>
    <row r="21" spans="1:12" ht="24" customHeight="1">
      <c r="A21" s="18" t="s">
        <v>48</v>
      </c>
      <c r="B21" s="18"/>
      <c r="C21" s="66" t="s">
        <v>155</v>
      </c>
      <c r="D21" s="92"/>
      <c r="E21" s="91">
        <v>5035768</v>
      </c>
      <c r="F21" s="91"/>
      <c r="G21" s="91">
        <v>4788684</v>
      </c>
      <c r="H21" s="93"/>
      <c r="I21" s="91">
        <v>2526553</v>
      </c>
      <c r="J21" s="93"/>
      <c r="K21" s="91">
        <v>2254205</v>
      </c>
      <c r="L21" s="20"/>
    </row>
    <row r="22" spans="1:12" ht="24" customHeight="1">
      <c r="A22" s="18" t="s">
        <v>64</v>
      </c>
      <c r="B22" s="18"/>
      <c r="C22" s="67"/>
      <c r="D22" s="92"/>
      <c r="E22" s="91">
        <v>2427228</v>
      </c>
      <c r="F22" s="91"/>
      <c r="G22" s="91">
        <v>2290835</v>
      </c>
      <c r="H22" s="93"/>
      <c r="I22" s="91">
        <v>2261942</v>
      </c>
      <c r="J22" s="93"/>
      <c r="K22" s="91">
        <v>1998823</v>
      </c>
      <c r="L22" s="20"/>
    </row>
    <row r="23" spans="1:12" ht="24" customHeight="1">
      <c r="A23" s="18" t="s">
        <v>11</v>
      </c>
      <c r="B23" s="18"/>
      <c r="C23" s="66">
        <v>8.15</v>
      </c>
      <c r="D23" s="92"/>
      <c r="E23" s="91">
        <v>24963095</v>
      </c>
      <c r="F23" s="91"/>
      <c r="G23" s="91">
        <v>20105960</v>
      </c>
      <c r="H23" s="93"/>
      <c r="I23" s="91">
        <v>24664639</v>
      </c>
      <c r="J23" s="91"/>
      <c r="K23" s="91">
        <v>20156182</v>
      </c>
      <c r="L23" s="20"/>
    </row>
    <row r="24" spans="1:12" ht="24" customHeight="1" thickBot="1">
      <c r="A24" s="1" t="s">
        <v>12</v>
      </c>
      <c r="B24" s="1"/>
      <c r="E24" s="137">
        <f>SUM(E10:E23)</f>
        <v>3565046303</v>
      </c>
      <c r="F24" s="138"/>
      <c r="G24" s="137">
        <f>SUM(G10:G23)</f>
        <v>3556744441</v>
      </c>
      <c r="H24" s="138"/>
      <c r="I24" s="137">
        <f>SUM(I10:I23)</f>
        <v>3481561108</v>
      </c>
      <c r="J24" s="138"/>
      <c r="K24" s="137">
        <f>SUM(K10:K23)</f>
        <v>3462922197</v>
      </c>
      <c r="L24" s="20"/>
    </row>
    <row r="25" spans="6:12" ht="24" customHeight="1" thickTop="1">
      <c r="F25" s="23"/>
      <c r="G25" s="23"/>
      <c r="H25" s="23"/>
      <c r="J25" s="23"/>
      <c r="K25" s="23"/>
      <c r="L25" s="23"/>
    </row>
    <row r="26" spans="1:12" ht="24" customHeight="1">
      <c r="A26" s="2" t="s">
        <v>1</v>
      </c>
      <c r="E26" s="23"/>
      <c r="F26" s="23"/>
      <c r="G26" s="23"/>
      <c r="H26" s="23"/>
      <c r="I26" s="23"/>
      <c r="J26" s="23"/>
      <c r="K26" s="23"/>
      <c r="L26" s="23"/>
    </row>
    <row r="27" spans="5:12" ht="24" customHeight="1">
      <c r="E27" s="23"/>
      <c r="F27" s="23"/>
      <c r="G27" s="23"/>
      <c r="H27" s="23"/>
      <c r="I27" s="23"/>
      <c r="J27" s="23"/>
      <c r="K27" s="23"/>
      <c r="L27" s="23"/>
    </row>
    <row r="28" spans="1:12" ht="24" customHeight="1">
      <c r="A28" s="84"/>
      <c r="B28" s="81"/>
      <c r="C28" s="79"/>
      <c r="D28" s="79"/>
      <c r="E28" s="79"/>
      <c r="F28" s="80"/>
      <c r="G28" s="166"/>
      <c r="H28" s="166"/>
      <c r="I28" s="166"/>
      <c r="J28" s="166"/>
      <c r="K28" s="166"/>
      <c r="L28" s="79"/>
    </row>
    <row r="29" spans="1:12" ht="24" customHeight="1">
      <c r="A29" s="78" t="s">
        <v>147</v>
      </c>
      <c r="B29" s="81"/>
      <c r="C29" s="79"/>
      <c r="D29" s="79"/>
      <c r="E29" s="79"/>
      <c r="F29" s="80"/>
      <c r="G29" s="167" t="s">
        <v>89</v>
      </c>
      <c r="H29" s="167"/>
      <c r="I29" s="167"/>
      <c r="J29" s="167"/>
      <c r="K29" s="167"/>
      <c r="L29" s="79"/>
    </row>
    <row r="30" spans="1:12" ht="24" customHeight="1">
      <c r="A30" s="81" t="s">
        <v>125</v>
      </c>
      <c r="B30" s="81"/>
      <c r="C30" s="79"/>
      <c r="D30" s="79"/>
      <c r="E30" s="79"/>
      <c r="F30" s="80"/>
      <c r="G30" s="168" t="s">
        <v>90</v>
      </c>
      <c r="H30" s="168"/>
      <c r="I30" s="168"/>
      <c r="J30" s="168"/>
      <c r="K30" s="168"/>
      <c r="L30" s="80"/>
    </row>
    <row r="31" spans="1:12" ht="24" customHeight="1">
      <c r="A31" s="1" t="s">
        <v>92</v>
      </c>
      <c r="B31" s="1"/>
      <c r="E31" s="2"/>
      <c r="F31" s="2"/>
      <c r="G31" s="2"/>
      <c r="H31" s="3"/>
      <c r="I31" s="3"/>
      <c r="J31" s="3"/>
      <c r="K31" s="2"/>
      <c r="L31" s="2"/>
    </row>
    <row r="32" spans="1:12" ht="24" customHeight="1">
      <c r="A32" s="4" t="s">
        <v>50</v>
      </c>
      <c r="B32" s="4"/>
      <c r="C32" s="5"/>
      <c r="D32" s="5"/>
      <c r="E32" s="7"/>
      <c r="F32" s="7"/>
      <c r="G32" s="7"/>
      <c r="H32" s="7"/>
      <c r="I32" s="7"/>
      <c r="J32" s="7"/>
      <c r="K32" s="7"/>
      <c r="L32" s="7"/>
    </row>
    <row r="33" spans="1:12" ht="24" customHeight="1">
      <c r="A33" s="1" t="s">
        <v>175</v>
      </c>
      <c r="B33" s="1"/>
      <c r="C33" s="5"/>
      <c r="D33" s="5"/>
      <c r="E33" s="6"/>
      <c r="F33" s="6"/>
      <c r="G33" s="6"/>
      <c r="H33" s="7"/>
      <c r="I33" s="7"/>
      <c r="J33" s="7"/>
      <c r="K33" s="6"/>
      <c r="L33" s="6"/>
    </row>
    <row r="34" spans="1:12" ht="24" customHeight="1">
      <c r="A34" s="5"/>
      <c r="B34" s="5"/>
      <c r="C34" s="5"/>
      <c r="D34" s="5"/>
      <c r="E34" s="8"/>
      <c r="F34" s="8"/>
      <c r="G34" s="8"/>
      <c r="H34" s="9"/>
      <c r="I34" s="9"/>
      <c r="J34" s="9"/>
      <c r="K34" s="8" t="s">
        <v>26</v>
      </c>
      <c r="L34" s="8"/>
    </row>
    <row r="35" spans="1:12" ht="24" customHeight="1">
      <c r="A35" s="5"/>
      <c r="B35" s="5"/>
      <c r="C35" s="5"/>
      <c r="D35" s="5"/>
      <c r="E35" s="170" t="s">
        <v>6</v>
      </c>
      <c r="F35" s="170"/>
      <c r="G35" s="170"/>
      <c r="H35" s="9"/>
      <c r="I35" s="170" t="s">
        <v>56</v>
      </c>
      <c r="J35" s="170"/>
      <c r="K35" s="170"/>
      <c r="L35" s="8"/>
    </row>
    <row r="36" spans="1:12" s="10" customFormat="1" ht="24" customHeight="1">
      <c r="A36" s="5"/>
      <c r="B36" s="5"/>
      <c r="C36" s="5"/>
      <c r="E36" s="169" t="s">
        <v>23</v>
      </c>
      <c r="F36" s="169"/>
      <c r="G36" s="169"/>
      <c r="H36" s="11"/>
      <c r="I36" s="169" t="s">
        <v>23</v>
      </c>
      <c r="J36" s="169"/>
      <c r="K36" s="169"/>
      <c r="L36" s="11"/>
    </row>
    <row r="37" spans="1:12" s="10" customFormat="1" ht="24" customHeight="1">
      <c r="A37" s="5"/>
      <c r="B37" s="5"/>
      <c r="C37" s="5"/>
      <c r="E37" s="12" t="s">
        <v>176</v>
      </c>
      <c r="F37" s="13"/>
      <c r="G37" s="12" t="s">
        <v>61</v>
      </c>
      <c r="H37" s="14"/>
      <c r="I37" s="12" t="s">
        <v>176</v>
      </c>
      <c r="J37" s="13"/>
      <c r="K37" s="12" t="s">
        <v>61</v>
      </c>
      <c r="L37" s="11"/>
    </row>
    <row r="38" spans="1:12" s="10" customFormat="1" ht="24" customHeight="1">
      <c r="A38" s="18"/>
      <c r="B38" s="5"/>
      <c r="C38" s="15" t="s">
        <v>0</v>
      </c>
      <c r="D38" s="5"/>
      <c r="E38" s="154" t="s">
        <v>177</v>
      </c>
      <c r="F38" s="13"/>
      <c r="G38" s="154" t="s">
        <v>153</v>
      </c>
      <c r="H38" s="14"/>
      <c r="I38" s="154" t="s">
        <v>177</v>
      </c>
      <c r="J38" s="13"/>
      <c r="K38" s="154" t="s">
        <v>153</v>
      </c>
      <c r="L38" s="14"/>
    </row>
    <row r="39" spans="1:12" s="10" customFormat="1" ht="24" customHeight="1">
      <c r="A39" s="1" t="s">
        <v>42</v>
      </c>
      <c r="B39" s="1"/>
      <c r="C39" s="2"/>
      <c r="D39" s="2"/>
      <c r="E39" s="24"/>
      <c r="F39" s="24"/>
      <c r="G39" s="24"/>
      <c r="H39" s="14"/>
      <c r="I39" s="14"/>
      <c r="J39" s="14"/>
      <c r="K39" s="14"/>
      <c r="L39" s="24"/>
    </row>
    <row r="40" spans="1:12" ht="24" customHeight="1">
      <c r="A40" s="18" t="s">
        <v>13</v>
      </c>
      <c r="B40" s="18"/>
      <c r="C40" s="66">
        <v>8.16</v>
      </c>
      <c r="D40" s="92"/>
      <c r="E40" s="91">
        <v>2603599662</v>
      </c>
      <c r="F40" s="93"/>
      <c r="G40" s="91">
        <v>2614747357</v>
      </c>
      <c r="H40" s="93"/>
      <c r="I40" s="91">
        <v>2606993976</v>
      </c>
      <c r="J40" s="91"/>
      <c r="K40" s="91">
        <v>2619065923</v>
      </c>
      <c r="L40" s="20"/>
    </row>
    <row r="41" spans="1:12" ht="24" customHeight="1">
      <c r="A41" s="18" t="s">
        <v>9</v>
      </c>
      <c r="B41" s="18"/>
      <c r="C41" s="66">
        <v>8.17</v>
      </c>
      <c r="D41" s="92"/>
      <c r="E41" s="91">
        <v>259141948</v>
      </c>
      <c r="F41" s="93"/>
      <c r="G41" s="91">
        <v>296344379</v>
      </c>
      <c r="H41" s="93"/>
      <c r="I41" s="91">
        <v>251160956</v>
      </c>
      <c r="J41" s="93"/>
      <c r="K41" s="91">
        <v>292398188</v>
      </c>
      <c r="L41" s="20"/>
    </row>
    <row r="42" spans="1:12" ht="24" customHeight="1">
      <c r="A42" s="18" t="s">
        <v>142</v>
      </c>
      <c r="B42" s="18"/>
      <c r="C42" s="65"/>
      <c r="D42" s="92"/>
      <c r="E42" s="91">
        <v>4968776</v>
      </c>
      <c r="F42" s="93"/>
      <c r="G42" s="91">
        <v>4210129</v>
      </c>
      <c r="H42" s="93"/>
      <c r="I42" s="91">
        <v>4968776</v>
      </c>
      <c r="J42" s="91"/>
      <c r="K42" s="91">
        <v>4210129</v>
      </c>
      <c r="L42" s="20"/>
    </row>
    <row r="43" spans="1:12" ht="24" customHeight="1">
      <c r="A43" s="18" t="s">
        <v>183</v>
      </c>
      <c r="B43" s="18"/>
      <c r="C43" s="65">
        <v>8.18</v>
      </c>
      <c r="D43" s="92"/>
      <c r="E43" s="91">
        <v>2699065</v>
      </c>
      <c r="F43" s="93"/>
      <c r="G43" s="91">
        <v>0</v>
      </c>
      <c r="H43" s="93"/>
      <c r="I43" s="91">
        <v>2699065</v>
      </c>
      <c r="J43" s="91"/>
      <c r="K43" s="91">
        <v>0</v>
      </c>
      <c r="L43" s="20"/>
    </row>
    <row r="44" spans="1:12" ht="24" customHeight="1">
      <c r="A44" s="18" t="s">
        <v>37</v>
      </c>
      <c r="B44" s="18"/>
      <c r="C44" s="65">
        <v>8.5</v>
      </c>
      <c r="D44" s="92"/>
      <c r="E44" s="91">
        <v>89459391</v>
      </c>
      <c r="F44" s="93"/>
      <c r="G44" s="91">
        <v>50549723</v>
      </c>
      <c r="H44" s="93"/>
      <c r="I44" s="91">
        <v>89459391</v>
      </c>
      <c r="J44" s="91"/>
      <c r="K44" s="91">
        <v>50549723</v>
      </c>
      <c r="L44" s="20"/>
    </row>
    <row r="45" spans="1:12" ht="24" customHeight="1">
      <c r="A45" s="18" t="s">
        <v>31</v>
      </c>
      <c r="B45" s="18"/>
      <c r="C45" s="66">
        <v>8.19</v>
      </c>
      <c r="D45" s="92"/>
      <c r="E45" s="91">
        <v>155544961</v>
      </c>
      <c r="F45" s="93"/>
      <c r="G45" s="91">
        <v>133817209</v>
      </c>
      <c r="H45" s="93"/>
      <c r="I45" s="91">
        <v>114425055</v>
      </c>
      <c r="J45" s="91"/>
      <c r="K45" s="91">
        <v>91391660</v>
      </c>
      <c r="L45" s="20"/>
    </row>
    <row r="46" spans="1:12" ht="24" customHeight="1">
      <c r="A46" s="18" t="s">
        <v>84</v>
      </c>
      <c r="B46" s="18"/>
      <c r="C46" s="66" t="s">
        <v>162</v>
      </c>
      <c r="D46" s="92"/>
      <c r="E46" s="91">
        <v>4106652</v>
      </c>
      <c r="F46" s="93"/>
      <c r="G46" s="91">
        <v>4276620</v>
      </c>
      <c r="H46" s="93"/>
      <c r="I46" s="91">
        <v>3250707</v>
      </c>
      <c r="J46" s="91"/>
      <c r="K46" s="91">
        <v>3448570</v>
      </c>
      <c r="L46" s="20"/>
    </row>
    <row r="47" spans="1:12" ht="24" customHeight="1">
      <c r="A47" s="18" t="s">
        <v>85</v>
      </c>
      <c r="B47" s="18"/>
      <c r="C47" s="66">
        <v>8.2</v>
      </c>
      <c r="D47" s="92"/>
      <c r="E47" s="91">
        <v>18188204</v>
      </c>
      <c r="F47" s="93"/>
      <c r="G47" s="91">
        <v>20364076</v>
      </c>
      <c r="H47" s="93"/>
      <c r="I47" s="91">
        <v>16521960</v>
      </c>
      <c r="J47" s="93"/>
      <c r="K47" s="91">
        <v>18837191</v>
      </c>
      <c r="L47" s="20"/>
    </row>
    <row r="48" spans="1:12" ht="24" customHeight="1">
      <c r="A48" s="18" t="s">
        <v>14</v>
      </c>
      <c r="B48" s="18"/>
      <c r="C48" s="66">
        <v>8.21</v>
      </c>
      <c r="D48" s="92"/>
      <c r="E48" s="91">
        <v>57402124</v>
      </c>
      <c r="F48" s="93"/>
      <c r="G48" s="91">
        <v>58323508</v>
      </c>
      <c r="H48" s="93"/>
      <c r="I48" s="91">
        <v>51586524</v>
      </c>
      <c r="J48" s="93"/>
      <c r="K48" s="91">
        <v>51286436</v>
      </c>
      <c r="L48" s="20"/>
    </row>
    <row r="49" spans="1:12" ht="24" customHeight="1">
      <c r="A49" s="1" t="s">
        <v>15</v>
      </c>
      <c r="B49" s="1"/>
      <c r="E49" s="85">
        <f>SUM(E40:E48)</f>
        <v>3195110783</v>
      </c>
      <c r="F49" s="138"/>
      <c r="G49" s="85">
        <f>SUM(G40:G48)</f>
        <v>3182633001</v>
      </c>
      <c r="H49" s="138"/>
      <c r="I49" s="85">
        <f>SUM(I40:I48)</f>
        <v>3141066410</v>
      </c>
      <c r="J49" s="138"/>
      <c r="K49" s="85">
        <f>SUM(K40:K48)</f>
        <v>3131187820</v>
      </c>
      <c r="L49" s="20"/>
    </row>
    <row r="50" spans="1:12" ht="24" customHeight="1">
      <c r="A50" s="1" t="s">
        <v>43</v>
      </c>
      <c r="B50" s="1"/>
      <c r="E50" s="80"/>
      <c r="F50" s="57"/>
      <c r="G50" s="80"/>
      <c r="H50" s="57"/>
      <c r="I50" s="57"/>
      <c r="J50" s="57"/>
      <c r="K50" s="57"/>
      <c r="L50" s="25"/>
    </row>
    <row r="51" spans="1:12" ht="24" customHeight="1">
      <c r="A51" s="2" t="s">
        <v>25</v>
      </c>
      <c r="C51" s="94">
        <v>8.22</v>
      </c>
      <c r="E51" s="57"/>
      <c r="F51" s="57"/>
      <c r="G51" s="57"/>
      <c r="H51" s="57"/>
      <c r="I51" s="57"/>
      <c r="J51" s="57"/>
      <c r="K51" s="57"/>
      <c r="L51" s="25"/>
    </row>
    <row r="52" spans="1:12" ht="24" customHeight="1">
      <c r="A52" s="83" t="s">
        <v>115</v>
      </c>
      <c r="B52" s="83"/>
      <c r="C52" s="21"/>
      <c r="E52" s="139"/>
      <c r="F52" s="139"/>
      <c r="G52" s="139"/>
      <c r="H52" s="57"/>
      <c r="I52" s="139"/>
      <c r="J52" s="57"/>
      <c r="K52" s="139"/>
      <c r="L52" s="19"/>
    </row>
    <row r="53" spans="1:12" ht="24" customHeight="1">
      <c r="A53" s="159" t="s">
        <v>185</v>
      </c>
      <c r="B53" s="83"/>
      <c r="C53" s="21"/>
      <c r="E53" s="91">
        <v>28325</v>
      </c>
      <c r="F53" s="91"/>
      <c r="G53" s="91">
        <v>28325</v>
      </c>
      <c r="H53" s="91"/>
      <c r="I53" s="91">
        <v>28325</v>
      </c>
      <c r="J53" s="91"/>
      <c r="K53" s="91">
        <v>28325</v>
      </c>
      <c r="L53" s="19"/>
    </row>
    <row r="54" spans="1:12" ht="24" customHeight="1" thickBot="1">
      <c r="A54" s="159" t="s">
        <v>186</v>
      </c>
      <c r="B54" s="83"/>
      <c r="C54" s="21"/>
      <c r="E54" s="95">
        <v>71976715</v>
      </c>
      <c r="F54" s="91"/>
      <c r="G54" s="95">
        <v>71976715</v>
      </c>
      <c r="H54" s="91"/>
      <c r="I54" s="95">
        <v>71976715</v>
      </c>
      <c r="J54" s="91"/>
      <c r="K54" s="95">
        <v>71976715</v>
      </c>
      <c r="L54" s="2"/>
    </row>
    <row r="55" spans="1:12" s="10" customFormat="1" ht="24" customHeight="1" thickTop="1">
      <c r="A55" s="83" t="s">
        <v>116</v>
      </c>
      <c r="B55" s="83"/>
      <c r="C55" s="21"/>
      <c r="D55" s="2"/>
      <c r="E55" s="86"/>
      <c r="F55" s="57"/>
      <c r="G55" s="86"/>
      <c r="H55" s="139"/>
      <c r="I55" s="86"/>
      <c r="J55" s="139"/>
      <c r="K55" s="86"/>
      <c r="L55" s="19"/>
    </row>
    <row r="56" spans="1:12" s="10" customFormat="1" ht="24" customHeight="1">
      <c r="A56" s="83" t="s">
        <v>163</v>
      </c>
      <c r="B56" s="83"/>
      <c r="C56" s="21"/>
      <c r="D56" s="2"/>
      <c r="E56" s="91">
        <v>28325</v>
      </c>
      <c r="F56" s="91"/>
      <c r="G56" s="91">
        <v>28325</v>
      </c>
      <c r="H56" s="91"/>
      <c r="I56" s="91">
        <v>28325</v>
      </c>
      <c r="J56" s="91"/>
      <c r="K56" s="91">
        <v>28325</v>
      </c>
      <c r="L56" s="19"/>
    </row>
    <row r="57" spans="1:11" s="10" customFormat="1" ht="24" customHeight="1">
      <c r="A57" s="83" t="s">
        <v>126</v>
      </c>
      <c r="B57" s="83"/>
      <c r="C57" s="21"/>
      <c r="D57" s="2"/>
      <c r="E57" s="91">
        <v>71976715</v>
      </c>
      <c r="F57" s="91"/>
      <c r="G57" s="91">
        <v>71976715</v>
      </c>
      <c r="H57" s="91"/>
      <c r="I57" s="91">
        <v>71976715</v>
      </c>
      <c r="J57" s="91"/>
      <c r="K57" s="91">
        <v>71976715</v>
      </c>
    </row>
    <row r="58" spans="1:11" s="10" customFormat="1" ht="24" customHeight="1">
      <c r="A58" s="2" t="s">
        <v>65</v>
      </c>
      <c r="B58" s="2"/>
      <c r="C58" s="21"/>
      <c r="D58" s="2"/>
      <c r="E58" s="140"/>
      <c r="F58" s="57"/>
      <c r="G58" s="140"/>
      <c r="H58" s="138"/>
      <c r="I58" s="140"/>
      <c r="J58" s="138"/>
      <c r="K58" s="138"/>
    </row>
    <row r="59" spans="1:13" ht="24" customHeight="1">
      <c r="A59" s="159" t="s">
        <v>187</v>
      </c>
      <c r="B59" s="83"/>
      <c r="C59" s="21"/>
      <c r="D59" s="3"/>
      <c r="E59" s="91">
        <v>20833734</v>
      </c>
      <c r="F59" s="91"/>
      <c r="G59" s="91">
        <v>20833734</v>
      </c>
      <c r="H59" s="91"/>
      <c r="I59" s="91">
        <v>20833734</v>
      </c>
      <c r="J59" s="91"/>
      <c r="K59" s="91">
        <v>20833734</v>
      </c>
      <c r="L59" s="20"/>
      <c r="M59" s="17"/>
    </row>
    <row r="60" spans="1:13" ht="24" customHeight="1">
      <c r="A60" s="83" t="s">
        <v>140</v>
      </c>
      <c r="B60" s="83"/>
      <c r="C60" s="21"/>
      <c r="D60" s="3"/>
      <c r="E60" s="91">
        <v>-659694</v>
      </c>
      <c r="F60" s="91"/>
      <c r="G60" s="91">
        <v>-659694</v>
      </c>
      <c r="H60" s="91"/>
      <c r="I60" s="91">
        <v>0</v>
      </c>
      <c r="J60" s="91"/>
      <c r="K60" s="91">
        <v>0</v>
      </c>
      <c r="L60" s="20"/>
      <c r="M60" s="17"/>
    </row>
    <row r="61" spans="1:13" ht="24" customHeight="1">
      <c r="A61" s="3" t="s">
        <v>27</v>
      </c>
      <c r="B61" s="3"/>
      <c r="C61" s="94">
        <v>8.23</v>
      </c>
      <c r="D61" s="92"/>
      <c r="E61" s="91">
        <v>13672416</v>
      </c>
      <c r="F61" s="91"/>
      <c r="G61" s="91">
        <v>30526362</v>
      </c>
      <c r="H61" s="91"/>
      <c r="I61" s="91">
        <v>20571026</v>
      </c>
      <c r="J61" s="91"/>
      <c r="K61" s="91">
        <v>24230287</v>
      </c>
      <c r="L61" s="20"/>
      <c r="M61" s="17"/>
    </row>
    <row r="62" spans="1:12" ht="24" customHeight="1">
      <c r="A62" s="2" t="s">
        <v>16</v>
      </c>
      <c r="D62" s="3"/>
      <c r="E62" s="57"/>
      <c r="F62" s="57"/>
      <c r="G62" s="57"/>
      <c r="H62" s="57"/>
      <c r="I62" s="57"/>
      <c r="J62" s="57"/>
      <c r="K62" s="57"/>
      <c r="L62" s="25"/>
    </row>
    <row r="63" spans="1:12" ht="24" customHeight="1">
      <c r="A63" s="159" t="s">
        <v>188</v>
      </c>
      <c r="B63" s="83"/>
      <c r="C63" s="21"/>
      <c r="D63" s="3"/>
      <c r="E63" s="57"/>
      <c r="F63" s="57"/>
      <c r="G63" s="57"/>
      <c r="H63" s="57"/>
      <c r="I63" s="57"/>
      <c r="J63" s="57"/>
      <c r="K63" s="57"/>
      <c r="L63" s="25"/>
    </row>
    <row r="64" spans="1:12" ht="24" customHeight="1">
      <c r="A64" s="160" t="s">
        <v>189</v>
      </c>
      <c r="B64" s="83"/>
      <c r="C64" s="94">
        <v>8.24</v>
      </c>
      <c r="D64" s="92"/>
      <c r="E64" s="91">
        <v>7200504</v>
      </c>
      <c r="F64" s="91"/>
      <c r="G64" s="91">
        <v>7200504</v>
      </c>
      <c r="H64" s="91"/>
      <c r="I64" s="91">
        <v>7200504</v>
      </c>
      <c r="J64" s="91"/>
      <c r="K64" s="91">
        <v>7200504</v>
      </c>
      <c r="L64" s="25"/>
    </row>
    <row r="65" spans="1:12" ht="24" customHeight="1">
      <c r="A65" s="159" t="s">
        <v>190</v>
      </c>
      <c r="B65" s="83"/>
      <c r="C65" s="96"/>
      <c r="D65" s="92"/>
      <c r="E65" s="70">
        <f>242335127+1</f>
        <v>242335128</v>
      </c>
      <c r="F65" s="93"/>
      <c r="G65" s="70">
        <v>230146946</v>
      </c>
      <c r="H65" s="93"/>
      <c r="I65" s="70">
        <v>219884394</v>
      </c>
      <c r="J65" s="91"/>
      <c r="K65" s="70">
        <v>207464812</v>
      </c>
      <c r="L65" s="20"/>
    </row>
    <row r="66" spans="1:12" ht="24" customHeight="1">
      <c r="A66" s="26" t="s">
        <v>119</v>
      </c>
      <c r="B66" s="26"/>
      <c r="C66" s="21"/>
      <c r="D66" s="3"/>
      <c r="E66" s="138">
        <f>SUM(E56:E65)</f>
        <v>355387128</v>
      </c>
      <c r="F66" s="138"/>
      <c r="G66" s="138">
        <f>SUM(G56:G65)</f>
        <v>360052892</v>
      </c>
      <c r="H66" s="138"/>
      <c r="I66" s="138">
        <f>SUM(I56:I65)</f>
        <v>340494698</v>
      </c>
      <c r="J66" s="138"/>
      <c r="K66" s="138">
        <f>SUM(K56:K65)</f>
        <v>331734377</v>
      </c>
      <c r="L66" s="20"/>
    </row>
    <row r="67" spans="1:12" ht="24" customHeight="1">
      <c r="A67" s="2" t="s">
        <v>66</v>
      </c>
      <c r="D67" s="3"/>
      <c r="E67" s="69">
        <f>14548393-1</f>
        <v>14548392</v>
      </c>
      <c r="F67" s="91"/>
      <c r="G67" s="91">
        <v>14058548</v>
      </c>
      <c r="H67" s="91"/>
      <c r="I67" s="91">
        <v>0</v>
      </c>
      <c r="J67" s="91"/>
      <c r="K67" s="70">
        <v>0</v>
      </c>
      <c r="L67" s="20"/>
    </row>
    <row r="68" spans="1:12" ht="24" customHeight="1">
      <c r="A68" s="1" t="s">
        <v>44</v>
      </c>
      <c r="B68" s="1"/>
      <c r="E68" s="141">
        <f>SUM(E66:E67)</f>
        <v>369935520</v>
      </c>
      <c r="F68" s="57"/>
      <c r="G68" s="141">
        <f>SUM(G66:G67)</f>
        <v>374111440</v>
      </c>
      <c r="H68" s="57"/>
      <c r="I68" s="141">
        <f>SUM(I66:I67)</f>
        <v>340494698</v>
      </c>
      <c r="J68" s="57"/>
      <c r="K68" s="141">
        <f>SUM(K66:K67)</f>
        <v>331734377</v>
      </c>
      <c r="L68" s="25"/>
    </row>
    <row r="69" spans="1:12" s="3" customFormat="1" ht="24" customHeight="1" thickBot="1">
      <c r="A69" s="1" t="s">
        <v>45</v>
      </c>
      <c r="B69" s="1"/>
      <c r="C69" s="2"/>
      <c r="D69" s="2"/>
      <c r="E69" s="142">
        <f>SUM(E49,E68)</f>
        <v>3565046303</v>
      </c>
      <c r="F69" s="57"/>
      <c r="G69" s="142">
        <f>SUM(G49,G68)</f>
        <v>3556744441</v>
      </c>
      <c r="H69" s="57"/>
      <c r="I69" s="142">
        <f>SUM(I49,I68)</f>
        <v>3481561108</v>
      </c>
      <c r="J69" s="57"/>
      <c r="K69" s="142">
        <f>SUM(K49,K68)</f>
        <v>3462922197</v>
      </c>
      <c r="L69" s="25"/>
    </row>
    <row r="70" spans="1:12" s="3" customFormat="1" ht="24" customHeight="1" thickTop="1">
      <c r="A70" s="1"/>
      <c r="B70" s="1"/>
      <c r="C70" s="2"/>
      <c r="D70" s="2"/>
      <c r="E70" s="25">
        <f>SUM(E69-E24)</f>
        <v>0</v>
      </c>
      <c r="F70" s="25"/>
      <c r="G70" s="25">
        <f>SUM(G69-G24)</f>
        <v>0</v>
      </c>
      <c r="H70" s="25"/>
      <c r="I70" s="25">
        <f>SUM(I69-I24)</f>
        <v>0</v>
      </c>
      <c r="J70" s="25"/>
      <c r="K70" s="25">
        <f>SUM(K69-K24)</f>
        <v>0</v>
      </c>
      <c r="L70" s="25"/>
    </row>
    <row r="71" spans="1:12" s="3" customFormat="1" ht="24" customHeight="1">
      <c r="A71" s="2" t="s">
        <v>1</v>
      </c>
      <c r="B71" s="2"/>
      <c r="C71" s="2"/>
      <c r="D71" s="2"/>
      <c r="E71" s="25"/>
      <c r="F71" s="25"/>
      <c r="G71" s="25"/>
      <c r="H71" s="25"/>
      <c r="I71" s="25"/>
      <c r="J71" s="25"/>
      <c r="K71" s="25"/>
      <c r="L71" s="25"/>
    </row>
    <row r="72" spans="1:12" s="3" customFormat="1" ht="24" customHeight="1">
      <c r="A72" s="2"/>
      <c r="B72" s="2"/>
      <c r="C72" s="2"/>
      <c r="D72" s="2"/>
      <c r="E72" s="23"/>
      <c r="F72" s="23"/>
      <c r="G72" s="23"/>
      <c r="H72" s="23"/>
      <c r="I72" s="23"/>
      <c r="J72" s="23"/>
      <c r="K72" s="23"/>
      <c r="L72" s="25"/>
    </row>
    <row r="73" spans="1:12" s="3" customFormat="1" ht="24" customHeight="1">
      <c r="A73" s="84"/>
      <c r="B73" s="81"/>
      <c r="C73" s="79"/>
      <c r="D73" s="79"/>
      <c r="E73" s="79"/>
      <c r="F73" s="80"/>
      <c r="G73" s="166"/>
      <c r="H73" s="166"/>
      <c r="I73" s="166"/>
      <c r="J73" s="166"/>
      <c r="K73" s="166"/>
      <c r="L73" s="25"/>
    </row>
    <row r="74" spans="1:12" s="3" customFormat="1" ht="24" customHeight="1">
      <c r="A74" s="78" t="s">
        <v>147</v>
      </c>
      <c r="B74" s="81"/>
      <c r="C74" s="79"/>
      <c r="D74" s="79"/>
      <c r="E74" s="79"/>
      <c r="F74" s="80"/>
      <c r="G74" s="167" t="s">
        <v>89</v>
      </c>
      <c r="H74" s="167"/>
      <c r="I74" s="167"/>
      <c r="J74" s="167"/>
      <c r="K74" s="167"/>
      <c r="L74" s="25"/>
    </row>
    <row r="75" spans="1:12" s="3" customFormat="1" ht="24" customHeight="1">
      <c r="A75" s="81" t="s">
        <v>125</v>
      </c>
      <c r="B75" s="81"/>
      <c r="C75" s="79"/>
      <c r="D75" s="79"/>
      <c r="E75" s="79"/>
      <c r="F75" s="80"/>
      <c r="G75" s="168" t="s">
        <v>90</v>
      </c>
      <c r="H75" s="168"/>
      <c r="I75" s="168"/>
      <c r="J75" s="168"/>
      <c r="K75" s="168"/>
      <c r="L75" s="25"/>
    </row>
  </sheetData>
  <sheetProtection/>
  <mergeCells count="14">
    <mergeCell ref="E5:G5"/>
    <mergeCell ref="I5:K5"/>
    <mergeCell ref="E6:G6"/>
    <mergeCell ref="I6:K6"/>
    <mergeCell ref="E35:G35"/>
    <mergeCell ref="I35:K35"/>
    <mergeCell ref="G73:K73"/>
    <mergeCell ref="G74:K74"/>
    <mergeCell ref="G75:K75"/>
    <mergeCell ref="G28:K28"/>
    <mergeCell ref="G29:K29"/>
    <mergeCell ref="G30:K30"/>
    <mergeCell ref="E36:G36"/>
    <mergeCell ref="I36:K36"/>
  </mergeCells>
  <printOptions horizontalCentered="1"/>
  <pageMargins left="0.8661417322834646" right="0.3937007874015748" top="0.9055118110236221" bottom="0" header="0.1968503937007874" footer="0.1968503937007874"/>
  <pageSetup horizontalDpi="600" verticalDpi="600" orientation="portrait" paperSize="9" scale="70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2"/>
  <sheetViews>
    <sheetView showGridLines="0" zoomScale="70" zoomScaleNormal="70" zoomScaleSheetLayoutView="100" workbookViewId="0" topLeftCell="A1">
      <selection activeCell="A1" sqref="A1"/>
    </sheetView>
  </sheetViews>
  <sheetFormatPr defaultColWidth="10.50390625" defaultRowHeight="24" customHeight="1"/>
  <cols>
    <col min="1" max="1" width="45.50390625" style="3" customWidth="1"/>
    <col min="2" max="2" width="23.50390625" style="3" customWidth="1"/>
    <col min="3" max="3" width="0.5" style="3" customWidth="1"/>
    <col min="4" max="4" width="8.50390625" style="3" bestFit="1" customWidth="1"/>
    <col min="5" max="5" width="0.5" style="3" customWidth="1"/>
    <col min="6" max="6" width="15.125" style="17" customWidth="1"/>
    <col min="7" max="7" width="0.5" style="17" customWidth="1"/>
    <col min="8" max="8" width="15.125" style="17" customWidth="1"/>
    <col min="9" max="9" width="0.5" style="17" customWidth="1"/>
    <col min="10" max="10" width="15.125" style="17" customWidth="1"/>
    <col min="11" max="11" width="0.5" style="17" customWidth="1"/>
    <col min="12" max="12" width="15.125" style="17" customWidth="1"/>
    <col min="13" max="13" width="1.00390625" style="3" customWidth="1"/>
    <col min="14" max="16384" width="10.50390625" style="3" customWidth="1"/>
  </cols>
  <sheetData>
    <row r="1" ht="24" customHeight="1">
      <c r="L1" s="27" t="s">
        <v>191</v>
      </c>
    </row>
    <row r="2" spans="1:12" s="2" customFormat="1" ht="24" customHeight="1">
      <c r="A2" s="1" t="s">
        <v>92</v>
      </c>
      <c r="B2" s="1"/>
      <c r="C2" s="4"/>
      <c r="D2" s="3"/>
      <c r="E2" s="3"/>
      <c r="F2" s="3"/>
      <c r="G2" s="3"/>
      <c r="H2" s="3"/>
      <c r="I2" s="3"/>
      <c r="J2" s="3"/>
      <c r="K2" s="3"/>
      <c r="L2" s="3"/>
    </row>
    <row r="3" spans="1:12" ht="24" customHeight="1">
      <c r="A3" s="4" t="s">
        <v>51</v>
      </c>
      <c r="B3" s="4"/>
      <c r="C3" s="4"/>
      <c r="D3" s="5"/>
      <c r="E3" s="5"/>
      <c r="F3" s="6"/>
      <c r="G3" s="6"/>
      <c r="H3" s="6"/>
      <c r="I3" s="6"/>
      <c r="J3" s="6"/>
      <c r="K3" s="7"/>
      <c r="L3" s="6"/>
    </row>
    <row r="4" spans="1:12" ht="24" customHeight="1">
      <c r="A4" s="4" t="s">
        <v>178</v>
      </c>
      <c r="B4" s="4"/>
      <c r="C4" s="4"/>
      <c r="D4" s="5"/>
      <c r="E4" s="5"/>
      <c r="F4" s="6"/>
      <c r="G4" s="6"/>
      <c r="H4" s="6"/>
      <c r="I4" s="6"/>
      <c r="J4" s="6"/>
      <c r="K4" s="7"/>
      <c r="L4" s="6"/>
    </row>
    <row r="5" spans="1:12" ht="24" customHeight="1">
      <c r="A5" s="5"/>
      <c r="B5" s="5"/>
      <c r="C5" s="5"/>
      <c r="D5" s="5"/>
      <c r="E5" s="5"/>
      <c r="F5" s="6"/>
      <c r="G5" s="6"/>
      <c r="H5" s="6"/>
      <c r="I5" s="6"/>
      <c r="J5" s="8"/>
      <c r="K5" s="7"/>
      <c r="L5" s="27" t="s">
        <v>215</v>
      </c>
    </row>
    <row r="6" spans="1:12" ht="24" customHeight="1">
      <c r="A6" s="5"/>
      <c r="B6" s="5"/>
      <c r="C6" s="5"/>
      <c r="D6" s="5"/>
      <c r="E6" s="18"/>
      <c r="F6" s="171" t="s">
        <v>6</v>
      </c>
      <c r="G6" s="171"/>
      <c r="H6" s="171"/>
      <c r="I6" s="18"/>
      <c r="J6" s="171" t="s">
        <v>7</v>
      </c>
      <c r="K6" s="171"/>
      <c r="L6" s="171"/>
    </row>
    <row r="7" spans="1:12" ht="24" customHeight="1">
      <c r="A7" s="5"/>
      <c r="B7" s="5"/>
      <c r="C7" s="5"/>
      <c r="D7" s="5"/>
      <c r="E7" s="11"/>
      <c r="F7" s="169" t="s">
        <v>23</v>
      </c>
      <c r="G7" s="169"/>
      <c r="H7" s="169"/>
      <c r="I7" s="11"/>
      <c r="J7" s="169" t="s">
        <v>23</v>
      </c>
      <c r="K7" s="169"/>
      <c r="L7" s="169"/>
    </row>
    <row r="8" spans="4:12" s="2" customFormat="1" ht="24" customHeight="1">
      <c r="D8" s="15" t="s">
        <v>0</v>
      </c>
      <c r="E8" s="5"/>
      <c r="F8" s="88">
        <v>2022</v>
      </c>
      <c r="G8" s="14"/>
      <c r="H8" s="88">
        <v>2021</v>
      </c>
      <c r="I8" s="14"/>
      <c r="J8" s="88">
        <v>2022</v>
      </c>
      <c r="K8" s="14"/>
      <c r="L8" s="88">
        <v>2021</v>
      </c>
    </row>
    <row r="9" spans="1:12" s="2" customFormat="1" ht="24" customHeight="1">
      <c r="A9" s="26" t="s">
        <v>86</v>
      </c>
      <c r="B9" s="26"/>
      <c r="D9" s="14"/>
      <c r="E9" s="5"/>
      <c r="F9" s="29"/>
      <c r="G9" s="14"/>
      <c r="H9" s="29"/>
      <c r="I9" s="14"/>
      <c r="J9" s="29"/>
      <c r="K9" s="14"/>
      <c r="L9" s="29"/>
    </row>
    <row r="10" spans="1:12" s="2" customFormat="1" ht="24" customHeight="1">
      <c r="A10" s="2" t="s">
        <v>38</v>
      </c>
      <c r="D10" s="94">
        <v>8.31</v>
      </c>
      <c r="E10" s="97"/>
      <c r="F10" s="98">
        <v>27259798</v>
      </c>
      <c r="G10" s="98"/>
      <c r="H10" s="98">
        <v>26348976</v>
      </c>
      <c r="I10" s="98"/>
      <c r="J10" s="98">
        <v>23536746</v>
      </c>
      <c r="K10" s="98"/>
      <c r="L10" s="71">
        <v>22775355</v>
      </c>
    </row>
    <row r="11" spans="1:12" s="2" customFormat="1" ht="24" customHeight="1">
      <c r="A11" s="18" t="s">
        <v>17</v>
      </c>
      <c r="B11" s="18"/>
      <c r="C11" s="1"/>
      <c r="D11" s="94">
        <v>8.32</v>
      </c>
      <c r="E11" s="97"/>
      <c r="F11" s="98">
        <v>5441399</v>
      </c>
      <c r="G11" s="98"/>
      <c r="H11" s="98">
        <v>5432575</v>
      </c>
      <c r="I11" s="98"/>
      <c r="J11" s="98">
        <v>5120127</v>
      </c>
      <c r="K11" s="98"/>
      <c r="L11" s="98">
        <v>5084841</v>
      </c>
    </row>
    <row r="12" spans="1:12" s="2" customFormat="1" ht="24" customHeight="1">
      <c r="A12" s="1" t="s">
        <v>93</v>
      </c>
      <c r="B12" s="1"/>
      <c r="C12" s="1"/>
      <c r="D12" s="94"/>
      <c r="E12" s="3"/>
      <c r="F12" s="141">
        <f>SUM(F10-F11)</f>
        <v>21818399</v>
      </c>
      <c r="G12" s="57"/>
      <c r="H12" s="141">
        <f>SUM(H10-H11)</f>
        <v>20916401</v>
      </c>
      <c r="I12" s="143"/>
      <c r="J12" s="141">
        <f>SUM(J10-J11)</f>
        <v>18416619</v>
      </c>
      <c r="K12" s="138"/>
      <c r="L12" s="141">
        <f>SUM(L10-L11)</f>
        <v>17690514</v>
      </c>
    </row>
    <row r="13" spans="1:12" s="2" customFormat="1" ht="24" customHeight="1">
      <c r="A13" s="18" t="s">
        <v>39</v>
      </c>
      <c r="B13" s="18"/>
      <c r="C13" s="1"/>
      <c r="D13" s="94"/>
      <c r="E13" s="3"/>
      <c r="F13" s="71">
        <v>6727492</v>
      </c>
      <c r="G13" s="68"/>
      <c r="H13" s="71">
        <v>6857741</v>
      </c>
      <c r="I13" s="68"/>
      <c r="J13" s="71">
        <v>5051187</v>
      </c>
      <c r="K13" s="68"/>
      <c r="L13" s="71">
        <v>5131786</v>
      </c>
    </row>
    <row r="14" spans="1:12" s="2" customFormat="1" ht="24" customHeight="1">
      <c r="A14" s="18" t="s">
        <v>33</v>
      </c>
      <c r="B14" s="18"/>
      <c r="C14" s="1"/>
      <c r="D14" s="94"/>
      <c r="E14" s="3"/>
      <c r="F14" s="71">
        <v>1816621</v>
      </c>
      <c r="G14" s="98"/>
      <c r="H14" s="72">
        <v>1965549</v>
      </c>
      <c r="I14" s="98"/>
      <c r="J14" s="71">
        <v>1271522</v>
      </c>
      <c r="K14" s="98"/>
      <c r="L14" s="72">
        <v>1396341</v>
      </c>
    </row>
    <row r="15" spans="1:12" s="2" customFormat="1" ht="24" customHeight="1">
      <c r="A15" s="1" t="s">
        <v>94</v>
      </c>
      <c r="B15" s="1"/>
      <c r="C15" s="1"/>
      <c r="D15" s="94">
        <v>8.33</v>
      </c>
      <c r="E15" s="3"/>
      <c r="F15" s="141">
        <f>SUM(F13-F14)</f>
        <v>4910871</v>
      </c>
      <c r="G15" s="57"/>
      <c r="H15" s="141">
        <f>SUM(H13-H14)</f>
        <v>4892192</v>
      </c>
      <c r="I15" s="57"/>
      <c r="J15" s="141">
        <f>SUM(J13-J14)</f>
        <v>3779665</v>
      </c>
      <c r="K15" s="57"/>
      <c r="L15" s="141">
        <f>SUM(L13-L14)</f>
        <v>3735445</v>
      </c>
    </row>
    <row r="16" spans="1:12" s="2" customFormat="1" ht="24" customHeight="1">
      <c r="A16" s="18" t="s">
        <v>149</v>
      </c>
      <c r="B16" s="18"/>
      <c r="C16" s="1"/>
      <c r="D16" s="94"/>
      <c r="E16" s="3"/>
      <c r="F16" s="87"/>
      <c r="G16" s="80"/>
      <c r="H16" s="80"/>
      <c r="I16" s="80"/>
      <c r="J16" s="87"/>
      <c r="K16" s="80"/>
      <c r="L16" s="80"/>
    </row>
    <row r="17" spans="1:12" s="2" customFormat="1" ht="24" customHeight="1">
      <c r="A17" s="161" t="s">
        <v>192</v>
      </c>
      <c r="B17" s="82"/>
      <c r="C17" s="1"/>
      <c r="D17" s="94">
        <v>8.34</v>
      </c>
      <c r="E17" s="97"/>
      <c r="F17" s="99">
        <v>772692</v>
      </c>
      <c r="G17" s="99"/>
      <c r="H17" s="99">
        <v>771857</v>
      </c>
      <c r="I17" s="86"/>
      <c r="J17" s="99">
        <v>771904</v>
      </c>
      <c r="K17" s="99"/>
      <c r="L17" s="99">
        <v>771560</v>
      </c>
    </row>
    <row r="18" spans="1:12" s="2" customFormat="1" ht="24" customHeight="1">
      <c r="A18" s="18" t="s">
        <v>95</v>
      </c>
      <c r="B18" s="18"/>
      <c r="C18" s="1"/>
      <c r="D18" s="94">
        <v>8.35</v>
      </c>
      <c r="E18" s="97"/>
      <c r="F18" s="74">
        <v>30591</v>
      </c>
      <c r="G18" s="91"/>
      <c r="H18" s="74">
        <v>323576</v>
      </c>
      <c r="I18" s="91"/>
      <c r="J18" s="74">
        <v>30591</v>
      </c>
      <c r="K18" s="91"/>
      <c r="L18" s="74">
        <v>766944</v>
      </c>
    </row>
    <row r="19" spans="1:12" s="2" customFormat="1" ht="24" customHeight="1">
      <c r="A19" s="18" t="s">
        <v>60</v>
      </c>
      <c r="B19" s="18"/>
      <c r="C19" s="1"/>
      <c r="D19" s="94"/>
      <c r="E19" s="97"/>
      <c r="F19" s="74">
        <v>200026</v>
      </c>
      <c r="G19" s="91"/>
      <c r="H19" s="74">
        <v>336719</v>
      </c>
      <c r="I19" s="91"/>
      <c r="J19" s="74">
        <v>0</v>
      </c>
      <c r="K19" s="91"/>
      <c r="L19" s="91">
        <v>0</v>
      </c>
    </row>
    <row r="20" spans="1:12" s="2" customFormat="1" ht="24" customHeight="1">
      <c r="A20" s="18" t="s">
        <v>46</v>
      </c>
      <c r="B20" s="18"/>
      <c r="C20" s="1"/>
      <c r="D20" s="94"/>
      <c r="E20" s="97"/>
      <c r="F20" s="74">
        <v>145224</v>
      </c>
      <c r="G20" s="91"/>
      <c r="H20" s="74">
        <v>163352</v>
      </c>
      <c r="I20" s="91"/>
      <c r="J20" s="74">
        <v>2664568</v>
      </c>
      <c r="K20" s="91"/>
      <c r="L20" s="91">
        <v>2267009</v>
      </c>
    </row>
    <row r="21" spans="1:12" s="2" customFormat="1" ht="24" customHeight="1">
      <c r="A21" s="18" t="s">
        <v>47</v>
      </c>
      <c r="B21" s="18"/>
      <c r="C21" s="1"/>
      <c r="D21" s="94"/>
      <c r="E21" s="97"/>
      <c r="F21" s="74">
        <v>1586469</v>
      </c>
      <c r="G21" s="91"/>
      <c r="H21" s="77">
        <v>1446724</v>
      </c>
      <c r="I21" s="91"/>
      <c r="J21" s="74">
        <v>774662</v>
      </c>
      <c r="K21" s="91"/>
      <c r="L21" s="77">
        <v>763126</v>
      </c>
    </row>
    <row r="22" spans="1:12" s="2" customFormat="1" ht="24" customHeight="1">
      <c r="A22" s="1" t="s">
        <v>96</v>
      </c>
      <c r="B22" s="1"/>
      <c r="C22" s="1"/>
      <c r="D22" s="94"/>
      <c r="E22" s="3"/>
      <c r="F22" s="144">
        <f>SUM(F12,F15,F17:F21)</f>
        <v>29464272</v>
      </c>
      <c r="G22" s="57"/>
      <c r="H22" s="144">
        <f>SUM(H12,H15,H17:H21)</f>
        <v>28850821</v>
      </c>
      <c r="I22" s="57"/>
      <c r="J22" s="144">
        <f>SUM(J12,J15,J17:J21)</f>
        <v>26438009</v>
      </c>
      <c r="K22" s="57"/>
      <c r="L22" s="144">
        <f>SUM(L12,L15,L17:L21)</f>
        <v>25994598</v>
      </c>
    </row>
    <row r="23" spans="1:12" s="2" customFormat="1" ht="24" customHeight="1">
      <c r="A23" s="1" t="s">
        <v>87</v>
      </c>
      <c r="B23" s="1"/>
      <c r="C23" s="1"/>
      <c r="D23" s="94"/>
      <c r="E23" s="3"/>
      <c r="F23" s="30"/>
      <c r="G23" s="57"/>
      <c r="H23" s="57"/>
      <c r="I23" s="57"/>
      <c r="J23" s="30"/>
      <c r="K23" s="57"/>
      <c r="L23" s="57"/>
    </row>
    <row r="24" spans="1:12" s="2" customFormat="1" ht="24" customHeight="1">
      <c r="A24" s="2" t="s">
        <v>32</v>
      </c>
      <c r="D24" s="94"/>
      <c r="E24" s="31"/>
      <c r="F24" s="71">
        <v>5623853</v>
      </c>
      <c r="G24" s="98"/>
      <c r="H24" s="71">
        <v>6578823</v>
      </c>
      <c r="I24" s="98"/>
      <c r="J24" s="71">
        <v>4162053</v>
      </c>
      <c r="K24" s="98"/>
      <c r="L24" s="71">
        <v>5279321</v>
      </c>
    </row>
    <row r="25" spans="1:12" s="2" customFormat="1" ht="24" customHeight="1">
      <c r="A25" s="2" t="s">
        <v>52</v>
      </c>
      <c r="D25" s="94"/>
      <c r="E25" s="31"/>
      <c r="F25" s="71">
        <v>115371</v>
      </c>
      <c r="G25" s="98"/>
      <c r="H25" s="71">
        <v>118912</v>
      </c>
      <c r="I25" s="98"/>
      <c r="J25" s="71">
        <v>30320</v>
      </c>
      <c r="K25" s="98"/>
      <c r="L25" s="71">
        <v>23912</v>
      </c>
    </row>
    <row r="26" spans="1:12" s="2" customFormat="1" ht="24" customHeight="1">
      <c r="A26" s="2" t="s">
        <v>18</v>
      </c>
      <c r="D26" s="94"/>
      <c r="F26" s="71">
        <v>2340824</v>
      </c>
      <c r="G26" s="98"/>
      <c r="H26" s="71">
        <v>2138655</v>
      </c>
      <c r="I26" s="98"/>
      <c r="J26" s="71">
        <v>1272730</v>
      </c>
      <c r="K26" s="98"/>
      <c r="L26" s="71">
        <v>1178915</v>
      </c>
    </row>
    <row r="27" spans="1:12" s="2" customFormat="1" ht="24" customHeight="1">
      <c r="A27" s="2" t="s">
        <v>19</v>
      </c>
      <c r="D27" s="94"/>
      <c r="F27" s="71">
        <v>970876</v>
      </c>
      <c r="G27" s="98"/>
      <c r="H27" s="98">
        <v>968681</v>
      </c>
      <c r="I27" s="98"/>
      <c r="J27" s="71">
        <v>833864</v>
      </c>
      <c r="K27" s="98"/>
      <c r="L27" s="71">
        <v>837685</v>
      </c>
    </row>
    <row r="28" spans="1:12" s="2" customFormat="1" ht="24" customHeight="1">
      <c r="A28" s="2" t="s">
        <v>152</v>
      </c>
      <c r="D28" s="94"/>
      <c r="F28" s="71">
        <v>598702</v>
      </c>
      <c r="G28" s="98"/>
      <c r="H28" s="98">
        <v>251528</v>
      </c>
      <c r="I28" s="98"/>
      <c r="J28" s="71">
        <v>645858</v>
      </c>
      <c r="K28" s="98"/>
      <c r="L28" s="71">
        <v>269884</v>
      </c>
    </row>
    <row r="29" spans="1:12" s="2" customFormat="1" ht="24" customHeight="1">
      <c r="A29" s="2" t="s">
        <v>168</v>
      </c>
      <c r="D29" s="94"/>
      <c r="E29" s="31"/>
      <c r="F29" s="71">
        <v>2867280</v>
      </c>
      <c r="G29" s="98"/>
      <c r="H29" s="72">
        <v>2178265</v>
      </c>
      <c r="I29" s="98"/>
      <c r="J29" s="71">
        <v>3798762</v>
      </c>
      <c r="K29" s="98"/>
      <c r="L29" s="71">
        <v>3314786</v>
      </c>
    </row>
    <row r="30" spans="1:12" s="2" customFormat="1" ht="24" customHeight="1">
      <c r="A30" s="26" t="s">
        <v>34</v>
      </c>
      <c r="B30" s="26"/>
      <c r="C30" s="26"/>
      <c r="D30" s="94"/>
      <c r="E30" s="31"/>
      <c r="F30" s="33">
        <f>SUM(F24:F29)</f>
        <v>12516906</v>
      </c>
      <c r="G30" s="32"/>
      <c r="H30" s="33">
        <f>SUM(H24:H29)</f>
        <v>12234864</v>
      </c>
      <c r="I30" s="32"/>
      <c r="J30" s="33">
        <f>SUM(J24:J29)</f>
        <v>10743587</v>
      </c>
      <c r="K30" s="57"/>
      <c r="L30" s="33">
        <f>SUM(L24:L29)</f>
        <v>10904503</v>
      </c>
    </row>
    <row r="31" spans="1:12" s="2" customFormat="1" ht="24" customHeight="1">
      <c r="A31" s="82" t="s">
        <v>91</v>
      </c>
      <c r="B31" s="82"/>
      <c r="C31" s="1"/>
      <c r="D31" s="94">
        <v>8.36</v>
      </c>
      <c r="E31" s="3"/>
      <c r="F31" s="109">
        <v>5668781</v>
      </c>
      <c r="G31" s="91"/>
      <c r="H31" s="109">
        <v>8096502</v>
      </c>
      <c r="I31" s="91"/>
      <c r="J31" s="109">
        <v>4636470</v>
      </c>
      <c r="K31" s="91"/>
      <c r="L31" s="110">
        <v>6932670</v>
      </c>
    </row>
    <row r="32" spans="1:12" s="2" customFormat="1" ht="24" customHeight="1">
      <c r="A32" s="34" t="s">
        <v>97</v>
      </c>
      <c r="B32" s="34"/>
      <c r="C32" s="34"/>
      <c r="D32" s="94"/>
      <c r="E32" s="3"/>
      <c r="F32" s="57">
        <f>SUM(F22-F30-F31)</f>
        <v>11278585</v>
      </c>
      <c r="G32" s="57"/>
      <c r="H32" s="57">
        <f>SUM(H22-H30-H31)</f>
        <v>8519455</v>
      </c>
      <c r="I32" s="57"/>
      <c r="J32" s="57">
        <f>SUM(J22-J30-J31)</f>
        <v>11057952</v>
      </c>
      <c r="K32" s="57"/>
      <c r="L32" s="57">
        <f>SUM(L22-L30-L31)</f>
        <v>8157425</v>
      </c>
    </row>
    <row r="33" spans="1:12" s="2" customFormat="1" ht="24" customHeight="1">
      <c r="A33" s="83" t="s">
        <v>41</v>
      </c>
      <c r="B33" s="83"/>
      <c r="C33" s="34"/>
      <c r="D33" s="94" t="s">
        <v>157</v>
      </c>
      <c r="E33" s="3"/>
      <c r="F33" s="74">
        <v>1996202</v>
      </c>
      <c r="G33" s="91"/>
      <c r="H33" s="74">
        <v>1656542</v>
      </c>
      <c r="I33" s="91"/>
      <c r="J33" s="74">
        <v>1454741</v>
      </c>
      <c r="K33" s="91"/>
      <c r="L33" s="91">
        <v>1317835</v>
      </c>
    </row>
    <row r="34" spans="1:12" s="2" customFormat="1" ht="24" customHeight="1">
      <c r="A34" s="34" t="s">
        <v>184</v>
      </c>
      <c r="B34" s="34"/>
      <c r="C34" s="34"/>
      <c r="D34" s="31"/>
      <c r="E34" s="3"/>
      <c r="F34" s="33">
        <f>SUM(F32-F33)</f>
        <v>9282383</v>
      </c>
      <c r="G34" s="32"/>
      <c r="H34" s="33">
        <f>SUM(H32-H33)</f>
        <v>6862913</v>
      </c>
      <c r="I34" s="32"/>
      <c r="J34" s="33">
        <f>SUM(J32-J33)</f>
        <v>9603211</v>
      </c>
      <c r="K34" s="57"/>
      <c r="L34" s="33">
        <f>SUM(L32-L33)</f>
        <v>6839590</v>
      </c>
    </row>
    <row r="35" spans="1:12" s="2" customFormat="1" ht="24" customHeight="1">
      <c r="A35" s="34"/>
      <c r="B35" s="34"/>
      <c r="C35" s="34"/>
      <c r="D35" s="21"/>
      <c r="E35" s="3"/>
      <c r="F35" s="32"/>
      <c r="G35" s="35"/>
      <c r="H35" s="32"/>
      <c r="I35" s="35"/>
      <c r="J35" s="32"/>
      <c r="K35" s="25"/>
      <c r="L35" s="32"/>
    </row>
    <row r="36" spans="1:12" s="2" customFormat="1" ht="24" customHeight="1">
      <c r="A36" s="2" t="s">
        <v>1</v>
      </c>
      <c r="C36" s="34"/>
      <c r="D36" s="21"/>
      <c r="E36" s="3"/>
      <c r="F36" s="32"/>
      <c r="G36" s="35"/>
      <c r="H36" s="32"/>
      <c r="I36" s="35"/>
      <c r="J36" s="32"/>
      <c r="K36" s="25"/>
      <c r="L36" s="32"/>
    </row>
    <row r="37" spans="1:12" s="2" customFormat="1" ht="24" customHeight="1">
      <c r="A37" s="82"/>
      <c r="B37" s="82"/>
      <c r="C37" s="34"/>
      <c r="D37" s="21"/>
      <c r="E37" s="3"/>
      <c r="F37" s="32"/>
      <c r="G37" s="35"/>
      <c r="H37" s="32"/>
      <c r="I37" s="35"/>
      <c r="J37" s="32"/>
      <c r="K37" s="25"/>
      <c r="L37" s="32"/>
    </row>
    <row r="38" spans="3:12" s="2" customFormat="1" ht="24" customHeight="1">
      <c r="C38" s="34"/>
      <c r="D38" s="21"/>
      <c r="E38" s="3"/>
      <c r="F38" s="32"/>
      <c r="G38" s="35"/>
      <c r="H38" s="32"/>
      <c r="I38" s="35"/>
      <c r="J38" s="32"/>
      <c r="K38" s="25"/>
      <c r="L38" s="32"/>
    </row>
    <row r="39" spans="3:12" s="2" customFormat="1" ht="24" customHeight="1">
      <c r="C39" s="34"/>
      <c r="D39" s="21"/>
      <c r="E39" s="3"/>
      <c r="F39" s="32"/>
      <c r="G39" s="35"/>
      <c r="H39" s="32"/>
      <c r="I39" s="35"/>
      <c r="J39" s="32"/>
      <c r="K39" s="25"/>
      <c r="L39" s="32"/>
    </row>
    <row r="40" spans="1:12" s="2" customFormat="1" ht="24" customHeight="1">
      <c r="A40" s="84"/>
      <c r="B40" s="81"/>
      <c r="C40" s="79"/>
      <c r="D40" s="79"/>
      <c r="E40" s="79"/>
      <c r="F40" s="80"/>
      <c r="G40" s="166"/>
      <c r="H40" s="166"/>
      <c r="I40" s="166"/>
      <c r="J40" s="166"/>
      <c r="K40" s="166"/>
      <c r="L40" s="166"/>
    </row>
    <row r="41" spans="1:12" s="2" customFormat="1" ht="24" customHeight="1">
      <c r="A41" s="78" t="s">
        <v>147</v>
      </c>
      <c r="B41" s="81"/>
      <c r="C41" s="79"/>
      <c r="D41" s="79"/>
      <c r="E41" s="79"/>
      <c r="F41" s="80"/>
      <c r="G41" s="167" t="s">
        <v>89</v>
      </c>
      <c r="H41" s="167"/>
      <c r="I41" s="167"/>
      <c r="J41" s="167"/>
      <c r="K41" s="167"/>
      <c r="L41" s="167"/>
    </row>
    <row r="42" spans="1:12" s="2" customFormat="1" ht="24" customHeight="1">
      <c r="A42" s="81" t="s">
        <v>125</v>
      </c>
      <c r="B42" s="81"/>
      <c r="C42" s="79"/>
      <c r="D42" s="79"/>
      <c r="E42" s="79"/>
      <c r="F42" s="80"/>
      <c r="G42" s="168" t="s">
        <v>90</v>
      </c>
      <c r="H42" s="168"/>
      <c r="I42" s="168"/>
      <c r="J42" s="168"/>
      <c r="K42" s="168"/>
      <c r="L42" s="168"/>
    </row>
    <row r="43" spans="1:12" s="2" customFormat="1" ht="24" customHeight="1">
      <c r="A43" s="81"/>
      <c r="B43" s="81"/>
      <c r="C43" s="79"/>
      <c r="D43" s="79"/>
      <c r="E43" s="79"/>
      <c r="F43" s="80"/>
      <c r="G43" s="111"/>
      <c r="H43" s="111"/>
      <c r="I43" s="111"/>
      <c r="J43" s="111"/>
      <c r="K43" s="111"/>
      <c r="L43" s="27" t="s">
        <v>191</v>
      </c>
    </row>
    <row r="44" spans="1:12" s="2" customFormat="1" ht="24" customHeight="1">
      <c r="A44" s="1" t="s">
        <v>92</v>
      </c>
      <c r="B44" s="1"/>
      <c r="C44" s="4"/>
      <c r="D44" s="5"/>
      <c r="E44" s="5"/>
      <c r="F44" s="6"/>
      <c r="G44" s="6"/>
      <c r="H44" s="6"/>
      <c r="I44" s="6"/>
      <c r="J44" s="6"/>
      <c r="K44" s="7"/>
      <c r="L44" s="6"/>
    </row>
    <row r="45" spans="1:12" ht="24" customHeight="1">
      <c r="A45" s="4" t="s">
        <v>53</v>
      </c>
      <c r="B45" s="4"/>
      <c r="C45" s="4"/>
      <c r="D45" s="5"/>
      <c r="E45" s="5"/>
      <c r="F45" s="6"/>
      <c r="G45" s="6"/>
      <c r="H45" s="6"/>
      <c r="I45" s="6"/>
      <c r="J45" s="6"/>
      <c r="K45" s="7"/>
      <c r="L45" s="6"/>
    </row>
    <row r="46" spans="1:12" ht="24" customHeight="1">
      <c r="A46" s="4" t="s">
        <v>178</v>
      </c>
      <c r="B46" s="4"/>
      <c r="C46" s="4"/>
      <c r="D46" s="5"/>
      <c r="E46" s="5"/>
      <c r="F46" s="6"/>
      <c r="G46" s="6"/>
      <c r="H46" s="6"/>
      <c r="I46" s="6"/>
      <c r="J46" s="6"/>
      <c r="K46" s="7"/>
      <c r="L46" s="6"/>
    </row>
    <row r="47" spans="1:12" ht="24" customHeight="1">
      <c r="A47" s="5"/>
      <c r="B47" s="5"/>
      <c r="C47" s="5"/>
      <c r="D47" s="5"/>
      <c r="E47" s="5"/>
      <c r="F47" s="6"/>
      <c r="G47" s="6"/>
      <c r="H47" s="6"/>
      <c r="I47" s="6"/>
      <c r="J47" s="8"/>
      <c r="K47" s="7"/>
      <c r="L47" s="27" t="s">
        <v>215</v>
      </c>
    </row>
    <row r="48" spans="1:12" ht="24" customHeight="1">
      <c r="A48" s="5"/>
      <c r="B48" s="5"/>
      <c r="C48" s="5"/>
      <c r="D48" s="5"/>
      <c r="E48" s="18"/>
      <c r="F48" s="171" t="s">
        <v>6</v>
      </c>
      <c r="G48" s="171"/>
      <c r="H48" s="171"/>
      <c r="I48" s="18"/>
      <c r="J48" s="171" t="s">
        <v>7</v>
      </c>
      <c r="K48" s="171"/>
      <c r="L48" s="171"/>
    </row>
    <row r="49" spans="1:12" ht="24" customHeight="1">
      <c r="A49" s="5"/>
      <c r="B49" s="5"/>
      <c r="C49" s="5"/>
      <c r="D49" s="5"/>
      <c r="E49" s="11"/>
      <c r="F49" s="169" t="s">
        <v>23</v>
      </c>
      <c r="G49" s="169"/>
      <c r="H49" s="169"/>
      <c r="I49" s="11"/>
      <c r="J49" s="169" t="s">
        <v>23</v>
      </c>
      <c r="K49" s="169"/>
      <c r="L49" s="169"/>
    </row>
    <row r="50" spans="1:12" ht="24" customHeight="1">
      <c r="A50" s="2"/>
      <c r="B50" s="2"/>
      <c r="C50" s="2"/>
      <c r="D50" s="15" t="s">
        <v>0</v>
      </c>
      <c r="E50" s="5"/>
      <c r="F50" s="88">
        <v>2022</v>
      </c>
      <c r="G50" s="14"/>
      <c r="H50" s="88">
        <v>2021</v>
      </c>
      <c r="I50" s="14"/>
      <c r="J50" s="88">
        <v>2022</v>
      </c>
      <c r="K50" s="14"/>
      <c r="L50" s="88">
        <v>2021</v>
      </c>
    </row>
    <row r="51" spans="1:12" s="2" customFormat="1" ht="24" customHeight="1">
      <c r="A51" s="34" t="s">
        <v>127</v>
      </c>
      <c r="B51" s="34"/>
      <c r="C51" s="34"/>
      <c r="D51" s="21"/>
      <c r="E51" s="3"/>
      <c r="F51" s="35"/>
      <c r="G51" s="35"/>
      <c r="H51" s="35"/>
      <c r="I51" s="35"/>
      <c r="J51" s="35"/>
      <c r="K51" s="25"/>
      <c r="L51" s="35"/>
    </row>
    <row r="52" spans="1:12" s="2" customFormat="1" ht="24" customHeight="1">
      <c r="A52" s="36" t="s">
        <v>98</v>
      </c>
      <c r="B52" s="36"/>
      <c r="C52" s="34"/>
      <c r="E52" s="3"/>
      <c r="F52" s="35"/>
      <c r="G52" s="35"/>
      <c r="H52" s="35"/>
      <c r="I52" s="35"/>
      <c r="J52" s="35"/>
      <c r="K52" s="25"/>
      <c r="L52" s="35"/>
    </row>
    <row r="53" spans="1:12" s="2" customFormat="1" ht="24" customHeight="1">
      <c r="A53" s="18" t="s">
        <v>216</v>
      </c>
      <c r="B53" s="18"/>
      <c r="C53" s="34"/>
      <c r="E53" s="3"/>
      <c r="F53" s="35"/>
      <c r="G53" s="35"/>
      <c r="H53" s="35"/>
      <c r="I53" s="35"/>
      <c r="J53" s="35"/>
      <c r="K53" s="25"/>
      <c r="L53" s="35"/>
    </row>
    <row r="54" spans="1:12" s="2" customFormat="1" ht="24" customHeight="1">
      <c r="A54" s="159" t="s">
        <v>217</v>
      </c>
      <c r="B54" s="83"/>
      <c r="C54" s="34"/>
      <c r="E54" s="3"/>
      <c r="F54" s="100">
        <v>-1825308</v>
      </c>
      <c r="G54" s="100"/>
      <c r="H54" s="100">
        <v>-8245</v>
      </c>
      <c r="I54" s="86"/>
      <c r="J54" s="100">
        <v>-1830186</v>
      </c>
      <c r="K54" s="100"/>
      <c r="L54" s="100">
        <v>-6674</v>
      </c>
    </row>
    <row r="55" spans="1:12" s="2" customFormat="1" ht="24" customHeight="1">
      <c r="A55" s="2" t="s">
        <v>218</v>
      </c>
      <c r="C55" s="34"/>
      <c r="D55" s="21"/>
      <c r="E55" s="3"/>
      <c r="F55" s="80"/>
      <c r="G55" s="80"/>
      <c r="H55" s="80"/>
      <c r="I55" s="80"/>
      <c r="J55" s="80"/>
      <c r="K55" s="80"/>
      <c r="L55" s="80"/>
    </row>
    <row r="56" spans="1:12" s="2" customFormat="1" ht="24" customHeight="1">
      <c r="A56" s="159" t="s">
        <v>219</v>
      </c>
      <c r="B56" s="83"/>
      <c r="C56" s="34"/>
      <c r="D56" s="21"/>
      <c r="E56" s="3"/>
      <c r="F56" s="100">
        <v>8312</v>
      </c>
      <c r="G56" s="91"/>
      <c r="H56" s="80">
        <v>30526</v>
      </c>
      <c r="I56" s="80"/>
      <c r="J56" s="100">
        <v>8312</v>
      </c>
      <c r="K56" s="80"/>
      <c r="L56" s="80">
        <v>30526</v>
      </c>
    </row>
    <row r="57" spans="1:12" s="2" customFormat="1" ht="24" customHeight="1">
      <c r="A57" s="2" t="s">
        <v>220</v>
      </c>
      <c r="C57" s="34"/>
      <c r="D57" s="37"/>
      <c r="E57" s="3"/>
      <c r="F57" s="100">
        <v>-653583</v>
      </c>
      <c r="G57" s="91"/>
      <c r="H57" s="80">
        <v>36340</v>
      </c>
      <c r="I57" s="80"/>
      <c r="J57" s="100">
        <v>-653583</v>
      </c>
      <c r="K57" s="80"/>
      <c r="L57" s="80">
        <v>36340</v>
      </c>
    </row>
    <row r="58" spans="1:12" s="2" customFormat="1" ht="24" customHeight="1">
      <c r="A58" s="18" t="s">
        <v>221</v>
      </c>
      <c r="B58" s="18"/>
      <c r="C58" s="34"/>
      <c r="D58" s="37"/>
      <c r="E58" s="3"/>
      <c r="F58" s="100">
        <v>-117667</v>
      </c>
      <c r="G58" s="91"/>
      <c r="H58" s="74">
        <v>23986</v>
      </c>
      <c r="I58" s="91"/>
      <c r="J58" s="100">
        <v>-117667</v>
      </c>
      <c r="K58" s="91"/>
      <c r="L58" s="74">
        <v>23986</v>
      </c>
    </row>
    <row r="59" spans="1:12" s="2" customFormat="1" ht="24" customHeight="1">
      <c r="A59" s="2" t="s">
        <v>222</v>
      </c>
      <c r="C59" s="34"/>
      <c r="D59" s="21"/>
      <c r="E59" s="3"/>
      <c r="F59" s="69"/>
      <c r="G59" s="69"/>
      <c r="H59" s="80"/>
      <c r="I59" s="80"/>
      <c r="J59" s="69"/>
      <c r="K59" s="80"/>
      <c r="L59" s="80"/>
    </row>
    <row r="60" spans="1:12" s="2" customFormat="1" ht="24" customHeight="1">
      <c r="A60" s="159" t="s">
        <v>223</v>
      </c>
      <c r="B60" s="83"/>
      <c r="C60" s="34"/>
      <c r="D60" s="21"/>
      <c r="E60" s="3"/>
      <c r="F60" s="91">
        <v>-7016198</v>
      </c>
      <c r="G60" s="91"/>
      <c r="H60" s="91">
        <v>1196339</v>
      </c>
      <c r="I60" s="91"/>
      <c r="J60" s="91">
        <v>0</v>
      </c>
      <c r="K60" s="91"/>
      <c r="L60" s="91">
        <v>0</v>
      </c>
    </row>
    <row r="61" spans="1:12" s="2" customFormat="1" ht="24" customHeight="1">
      <c r="A61" s="2" t="s">
        <v>224</v>
      </c>
      <c r="C61" s="34"/>
      <c r="D61" s="21"/>
      <c r="E61" s="3"/>
      <c r="F61" s="69"/>
      <c r="G61" s="69"/>
      <c r="H61" s="69"/>
      <c r="I61" s="69"/>
      <c r="J61" s="69"/>
      <c r="K61" s="69"/>
      <c r="L61" s="69"/>
    </row>
    <row r="62" spans="1:12" s="2" customFormat="1" ht="24" customHeight="1">
      <c r="A62" s="159" t="s">
        <v>223</v>
      </c>
      <c r="C62" s="34"/>
      <c r="D62" s="21" t="s">
        <v>157</v>
      </c>
      <c r="E62" s="3"/>
      <c r="F62" s="91">
        <v>519312</v>
      </c>
      <c r="G62" s="91"/>
      <c r="H62" s="91">
        <v>-10416</v>
      </c>
      <c r="I62" s="91"/>
      <c r="J62" s="91">
        <v>520288</v>
      </c>
      <c r="K62" s="91"/>
      <c r="L62" s="91">
        <v>-10731</v>
      </c>
    </row>
    <row r="63" spans="1:12" s="2" customFormat="1" ht="24" customHeight="1">
      <c r="A63" s="36" t="s">
        <v>105</v>
      </c>
      <c r="B63" s="36"/>
      <c r="C63" s="34"/>
      <c r="D63" s="21"/>
      <c r="E63" s="3"/>
      <c r="F63" s="80"/>
      <c r="G63" s="80"/>
      <c r="H63" s="80"/>
      <c r="I63" s="80"/>
      <c r="J63" s="80"/>
      <c r="K63" s="80"/>
      <c r="L63" s="80"/>
    </row>
    <row r="64" spans="1:12" s="2" customFormat="1" ht="24" customHeight="1">
      <c r="A64" s="2" t="s">
        <v>225</v>
      </c>
      <c r="C64" s="34"/>
      <c r="D64" s="21"/>
      <c r="E64" s="3"/>
      <c r="F64" s="91"/>
      <c r="G64" s="69"/>
      <c r="H64" s="80"/>
      <c r="I64" s="80"/>
      <c r="J64" s="91"/>
      <c r="K64" s="80"/>
      <c r="L64" s="80"/>
    </row>
    <row r="65" spans="1:12" s="2" customFormat="1" ht="24" customHeight="1">
      <c r="A65" s="159" t="s">
        <v>226</v>
      </c>
      <c r="B65" s="83"/>
      <c r="C65" s="34"/>
      <c r="D65" s="21"/>
      <c r="E65" s="3"/>
      <c r="F65" s="74">
        <v>-235954</v>
      </c>
      <c r="G65" s="91"/>
      <c r="H65" s="91">
        <v>98642</v>
      </c>
      <c r="I65" s="80"/>
      <c r="J65" s="74">
        <v>-235954</v>
      </c>
      <c r="K65" s="80"/>
      <c r="L65" s="91">
        <v>98642</v>
      </c>
    </row>
    <row r="66" spans="1:12" s="2" customFormat="1" ht="24" customHeight="1">
      <c r="A66" s="83" t="s">
        <v>227</v>
      </c>
      <c r="B66" s="83"/>
      <c r="C66" s="34"/>
      <c r="D66" s="21"/>
      <c r="E66" s="3"/>
      <c r="F66" s="74">
        <v>1085573</v>
      </c>
      <c r="G66" s="91"/>
      <c r="H66" s="91">
        <v>-1377380</v>
      </c>
      <c r="I66" s="91"/>
      <c r="J66" s="74">
        <v>1085573</v>
      </c>
      <c r="K66" s="91"/>
      <c r="L66" s="91">
        <v>-1463021</v>
      </c>
    </row>
    <row r="67" spans="1:12" s="2" customFormat="1" ht="24" customHeight="1">
      <c r="A67" s="2" t="s">
        <v>222</v>
      </c>
      <c r="C67" s="34"/>
      <c r="D67" s="21"/>
      <c r="E67" s="3"/>
      <c r="F67" s="69"/>
      <c r="G67" s="69"/>
      <c r="H67" s="80"/>
      <c r="I67" s="80"/>
      <c r="J67" s="69"/>
      <c r="K67" s="80"/>
      <c r="L67" s="80"/>
    </row>
    <row r="68" spans="1:12" s="2" customFormat="1" ht="24" customHeight="1">
      <c r="A68" s="159" t="s">
        <v>228</v>
      </c>
      <c r="B68" s="83"/>
      <c r="C68" s="34"/>
      <c r="D68" s="21"/>
      <c r="E68" s="3"/>
      <c r="F68" s="74">
        <v>-218174</v>
      </c>
      <c r="G68" s="91"/>
      <c r="H68" s="91">
        <v>53128</v>
      </c>
      <c r="I68" s="91"/>
      <c r="J68" s="74">
        <v>0</v>
      </c>
      <c r="K68" s="91"/>
      <c r="L68" s="91">
        <v>0</v>
      </c>
    </row>
    <row r="69" spans="1:12" s="2" customFormat="1" ht="24" customHeight="1">
      <c r="A69" s="83" t="s">
        <v>229</v>
      </c>
      <c r="B69" s="83"/>
      <c r="C69" s="34"/>
      <c r="D69" s="21"/>
      <c r="E69" s="3"/>
      <c r="F69" s="74"/>
      <c r="G69" s="69"/>
      <c r="H69" s="69"/>
      <c r="I69" s="69"/>
      <c r="J69" s="74"/>
      <c r="K69" s="69"/>
      <c r="L69" s="69"/>
    </row>
    <row r="70" spans="1:12" s="2" customFormat="1" ht="24" customHeight="1">
      <c r="A70" s="159" t="s">
        <v>228</v>
      </c>
      <c r="C70" s="34"/>
      <c r="D70" s="21" t="s">
        <v>157</v>
      </c>
      <c r="E70" s="3"/>
      <c r="F70" s="77">
        <v>-169923</v>
      </c>
      <c r="G70" s="91"/>
      <c r="H70" s="77">
        <v>255748</v>
      </c>
      <c r="I70" s="91"/>
      <c r="J70" s="77">
        <v>-169923</v>
      </c>
      <c r="K70" s="91"/>
      <c r="L70" s="77">
        <v>272876</v>
      </c>
    </row>
    <row r="71" spans="1:12" s="2" customFormat="1" ht="24" customHeight="1">
      <c r="A71" s="26" t="s">
        <v>128</v>
      </c>
      <c r="B71" s="26"/>
      <c r="C71" s="34"/>
      <c r="D71" s="21"/>
      <c r="E71" s="3"/>
      <c r="F71" s="77">
        <f>SUM(F54:F70)</f>
        <v>-8623610</v>
      </c>
      <c r="G71" s="69"/>
      <c r="H71" s="77">
        <f>SUM(H54:H70)</f>
        <v>298668</v>
      </c>
      <c r="I71" s="69"/>
      <c r="J71" s="77">
        <f>SUM(J54:J70)</f>
        <v>-1393140</v>
      </c>
      <c r="K71" s="69"/>
      <c r="L71" s="77">
        <f>SUM(L54:L70)</f>
        <v>-1018056</v>
      </c>
    </row>
    <row r="72" spans="3:12" s="2" customFormat="1" ht="24" customHeight="1">
      <c r="C72" s="34"/>
      <c r="D72" s="37"/>
      <c r="E72" s="3"/>
      <c r="F72" s="32"/>
      <c r="G72" s="32"/>
      <c r="H72" s="32"/>
      <c r="I72" s="57"/>
      <c r="J72" s="32"/>
      <c r="K72" s="138"/>
      <c r="L72" s="30"/>
    </row>
    <row r="73" spans="1:12" s="2" customFormat="1" ht="24" customHeight="1" thickBot="1">
      <c r="A73" s="26" t="s">
        <v>129</v>
      </c>
      <c r="B73" s="26"/>
      <c r="C73" s="34"/>
      <c r="D73" s="37"/>
      <c r="E73" s="3"/>
      <c r="F73" s="38">
        <f>SUM(F34+F71)</f>
        <v>658773</v>
      </c>
      <c r="G73" s="32"/>
      <c r="H73" s="38">
        <f>SUM(H34+H71)</f>
        <v>7161581</v>
      </c>
      <c r="I73" s="57"/>
      <c r="J73" s="38">
        <f>SUM(J34+J71)</f>
        <v>8210071</v>
      </c>
      <c r="K73" s="138"/>
      <c r="L73" s="38">
        <f>SUM(L34+L71)</f>
        <v>5821534</v>
      </c>
    </row>
    <row r="74" spans="3:12" s="2" customFormat="1" ht="24" customHeight="1" thickTop="1">
      <c r="C74" s="34"/>
      <c r="D74" s="37"/>
      <c r="E74" s="3"/>
      <c r="F74" s="63"/>
      <c r="G74" s="63"/>
      <c r="H74" s="63"/>
      <c r="I74" s="145"/>
      <c r="J74" s="63"/>
      <c r="K74" s="63"/>
      <c r="L74" s="63"/>
    </row>
    <row r="75" spans="1:12" s="2" customFormat="1" ht="24" customHeight="1">
      <c r="A75" s="1" t="s">
        <v>99</v>
      </c>
      <c r="B75" s="1"/>
      <c r="C75" s="34"/>
      <c r="D75" s="37"/>
      <c r="E75" s="3"/>
      <c r="F75" s="146"/>
      <c r="G75" s="146"/>
      <c r="H75" s="146"/>
      <c r="I75" s="57"/>
      <c r="J75" s="146"/>
      <c r="K75" s="146"/>
      <c r="L75" s="146"/>
    </row>
    <row r="76" spans="1:12" s="2" customFormat="1" ht="24" customHeight="1" thickBot="1">
      <c r="A76" s="83" t="s">
        <v>113</v>
      </c>
      <c r="B76" s="83"/>
      <c r="C76" s="34"/>
      <c r="D76" s="37"/>
      <c r="E76" s="3"/>
      <c r="F76" s="71">
        <v>8358393</v>
      </c>
      <c r="G76" s="68"/>
      <c r="H76" s="71">
        <v>6011036</v>
      </c>
      <c r="I76" s="57"/>
      <c r="J76" s="147">
        <v>9603211</v>
      </c>
      <c r="K76" s="138"/>
      <c r="L76" s="148">
        <v>6839590</v>
      </c>
    </row>
    <row r="77" spans="1:12" s="2" customFormat="1" ht="24" customHeight="1" thickTop="1">
      <c r="A77" s="83" t="s">
        <v>114</v>
      </c>
      <c r="B77" s="83"/>
      <c r="C77" s="34"/>
      <c r="D77" s="37"/>
      <c r="E77" s="3"/>
      <c r="F77" s="72">
        <v>923990</v>
      </c>
      <c r="G77" s="68"/>
      <c r="H77" s="72">
        <v>851877</v>
      </c>
      <c r="I77" s="57"/>
      <c r="J77" s="146"/>
      <c r="K77" s="146"/>
      <c r="L77" s="146"/>
    </row>
    <row r="78" spans="3:12" s="2" customFormat="1" ht="24" customHeight="1" thickBot="1">
      <c r="C78" s="34"/>
      <c r="D78" s="37"/>
      <c r="E78" s="3"/>
      <c r="F78" s="149">
        <f>SUM(F76:F77)</f>
        <v>9282383</v>
      </c>
      <c r="G78" s="63"/>
      <c r="H78" s="149">
        <f>SUM(H76:H77)</f>
        <v>6862913</v>
      </c>
      <c r="I78" s="63"/>
      <c r="J78" s="63"/>
      <c r="K78" s="63"/>
      <c r="L78" s="63"/>
    </row>
    <row r="79" spans="1:12" s="2" customFormat="1" ht="24" customHeight="1" thickTop="1">
      <c r="A79" s="26" t="s">
        <v>88</v>
      </c>
      <c r="B79" s="26"/>
      <c r="C79" s="34"/>
      <c r="D79" s="37"/>
      <c r="E79" s="3"/>
      <c r="F79" s="139"/>
      <c r="G79" s="150"/>
      <c r="H79" s="139"/>
      <c r="I79" s="57"/>
      <c r="J79" s="146"/>
      <c r="K79" s="146"/>
      <c r="L79" s="146"/>
    </row>
    <row r="80" spans="1:12" s="2" customFormat="1" ht="24" customHeight="1" thickBot="1">
      <c r="A80" s="83" t="s">
        <v>113</v>
      </c>
      <c r="B80" s="83"/>
      <c r="C80" s="34"/>
      <c r="D80" s="37"/>
      <c r="E80" s="3"/>
      <c r="F80" s="87">
        <v>-265217</v>
      </c>
      <c r="G80" s="68"/>
      <c r="H80" s="71">
        <v>6309704</v>
      </c>
      <c r="I80" s="57"/>
      <c r="J80" s="151">
        <v>8210071</v>
      </c>
      <c r="K80" s="138"/>
      <c r="L80" s="148">
        <v>5821534</v>
      </c>
    </row>
    <row r="81" spans="1:12" s="2" customFormat="1" ht="24" customHeight="1" thickTop="1">
      <c r="A81" s="83" t="s">
        <v>114</v>
      </c>
      <c r="B81" s="83"/>
      <c r="C81" s="34"/>
      <c r="D81" s="37"/>
      <c r="E81" s="3"/>
      <c r="F81" s="72">
        <v>923990</v>
      </c>
      <c r="G81" s="68"/>
      <c r="H81" s="72">
        <v>851877</v>
      </c>
      <c r="I81" s="57"/>
      <c r="J81" s="138"/>
      <c r="K81" s="138"/>
      <c r="L81" s="138"/>
    </row>
    <row r="82" spans="3:12" ht="24" customHeight="1" thickBot="1">
      <c r="C82" s="73"/>
      <c r="D82" s="21"/>
      <c r="F82" s="148">
        <f>SUM(F80:F81)</f>
        <v>658773</v>
      </c>
      <c r="G82" s="138"/>
      <c r="H82" s="148">
        <f>SUM(H80:H81)</f>
        <v>7161581</v>
      </c>
      <c r="I82" s="57"/>
      <c r="J82" s="58"/>
      <c r="K82" s="58"/>
      <c r="L82" s="58"/>
    </row>
    <row r="83" spans="1:12" ht="24" customHeight="1" thickTop="1">
      <c r="A83" s="26" t="s">
        <v>100</v>
      </c>
      <c r="B83" s="26"/>
      <c r="C83" s="73"/>
      <c r="D83" s="89">
        <v>8.37</v>
      </c>
      <c r="F83" s="30"/>
      <c r="G83" s="152"/>
      <c r="H83" s="30"/>
      <c r="I83" s="57"/>
      <c r="J83" s="30"/>
      <c r="K83" s="57"/>
      <c r="L83" s="30"/>
    </row>
    <row r="84" spans="1:12" ht="24" customHeight="1" thickBot="1">
      <c r="A84" s="159" t="s">
        <v>193</v>
      </c>
      <c r="B84" s="83"/>
      <c r="C84" s="73"/>
      <c r="F84" s="101">
        <v>0.6</v>
      </c>
      <c r="G84" s="102"/>
      <c r="H84" s="101">
        <v>0.43</v>
      </c>
      <c r="I84" s="102"/>
      <c r="J84" s="101">
        <v>0.69</v>
      </c>
      <c r="K84" s="102"/>
      <c r="L84" s="101">
        <v>0.49</v>
      </c>
    </row>
    <row r="85" spans="1:12" s="2" customFormat="1" ht="24" customHeight="1" thickTop="1">
      <c r="A85" s="18"/>
      <c r="B85" s="18"/>
      <c r="C85" s="34"/>
      <c r="D85" s="3"/>
      <c r="E85" s="3"/>
      <c r="F85" s="32"/>
      <c r="G85" s="35"/>
      <c r="H85" s="32"/>
      <c r="I85" s="35"/>
      <c r="J85" s="35"/>
      <c r="K85" s="25"/>
      <c r="L85" s="35"/>
    </row>
    <row r="86" spans="1:12" s="2" customFormat="1" ht="24" customHeight="1">
      <c r="A86" s="2" t="s">
        <v>1</v>
      </c>
      <c r="C86" s="34"/>
      <c r="D86" s="3"/>
      <c r="E86" s="3"/>
      <c r="F86" s="32"/>
      <c r="G86" s="35"/>
      <c r="H86" s="32"/>
      <c r="I86" s="35"/>
      <c r="J86" s="35"/>
      <c r="K86" s="25"/>
      <c r="L86" s="35"/>
    </row>
    <row r="87" spans="3:12" s="2" customFormat="1" ht="24" customHeight="1">
      <c r="C87" s="34"/>
      <c r="D87" s="3"/>
      <c r="E87" s="3"/>
      <c r="F87" s="32"/>
      <c r="G87" s="35"/>
      <c r="H87" s="32"/>
      <c r="I87" s="35"/>
      <c r="J87" s="35"/>
      <c r="K87" s="25"/>
      <c r="L87" s="35"/>
    </row>
    <row r="88" spans="3:12" s="2" customFormat="1" ht="24" customHeight="1">
      <c r="C88" s="34"/>
      <c r="D88" s="3"/>
      <c r="E88" s="3"/>
      <c r="F88" s="32"/>
      <c r="G88" s="35"/>
      <c r="H88" s="32"/>
      <c r="I88" s="35"/>
      <c r="J88" s="35"/>
      <c r="K88" s="25"/>
      <c r="L88" s="35"/>
    </row>
    <row r="89" spans="3:12" s="2" customFormat="1" ht="24" customHeight="1">
      <c r="C89" s="34"/>
      <c r="D89" s="21"/>
      <c r="E89" s="3"/>
      <c r="F89" s="32"/>
      <c r="G89" s="35"/>
      <c r="H89" s="32"/>
      <c r="I89" s="35"/>
      <c r="J89" s="32"/>
      <c r="K89" s="25"/>
      <c r="L89" s="32"/>
    </row>
    <row r="90" spans="1:12" s="2" customFormat="1" ht="24" customHeight="1">
      <c r="A90" s="84"/>
      <c r="B90" s="81"/>
      <c r="C90" s="79"/>
      <c r="D90" s="79"/>
      <c r="E90" s="79"/>
      <c r="F90" s="80"/>
      <c r="G90" s="166"/>
      <c r="H90" s="166"/>
      <c r="I90" s="166"/>
      <c r="J90" s="166"/>
      <c r="K90" s="166"/>
      <c r="L90" s="166"/>
    </row>
    <row r="91" spans="1:12" s="2" customFormat="1" ht="24" customHeight="1">
      <c r="A91" s="78" t="s">
        <v>147</v>
      </c>
      <c r="B91" s="81"/>
      <c r="C91" s="79"/>
      <c r="D91" s="79"/>
      <c r="E91" s="79"/>
      <c r="F91" s="80"/>
      <c r="G91" s="167" t="s">
        <v>89</v>
      </c>
      <c r="H91" s="167"/>
      <c r="I91" s="167"/>
      <c r="J91" s="167"/>
      <c r="K91" s="167"/>
      <c r="L91" s="167"/>
    </row>
    <row r="92" spans="1:12" s="2" customFormat="1" ht="24" customHeight="1">
      <c r="A92" s="81" t="s">
        <v>125</v>
      </c>
      <c r="B92" s="81"/>
      <c r="C92" s="79"/>
      <c r="D92" s="79"/>
      <c r="E92" s="79"/>
      <c r="F92" s="80"/>
      <c r="G92" s="168" t="s">
        <v>90</v>
      </c>
      <c r="H92" s="168"/>
      <c r="I92" s="168"/>
      <c r="J92" s="168"/>
      <c r="K92" s="168"/>
      <c r="L92" s="168"/>
    </row>
    <row r="93" spans="1:12" s="2" customFormat="1" ht="24" customHeight="1">
      <c r="A93" s="1" t="s">
        <v>92</v>
      </c>
      <c r="B93" s="1"/>
      <c r="C93" s="4"/>
      <c r="D93" s="3"/>
      <c r="E93" s="3"/>
      <c r="F93" s="3"/>
      <c r="G93" s="3"/>
      <c r="H93" s="3"/>
      <c r="I93" s="3"/>
      <c r="J93" s="3"/>
      <c r="K93" s="3"/>
      <c r="L93" s="3"/>
    </row>
    <row r="94" spans="1:12" ht="24" customHeight="1">
      <c r="A94" s="4" t="s">
        <v>51</v>
      </c>
      <c r="B94" s="4"/>
      <c r="C94" s="4"/>
      <c r="D94" s="5"/>
      <c r="E94" s="5"/>
      <c r="F94" s="6"/>
      <c r="G94" s="6"/>
      <c r="H94" s="6"/>
      <c r="I94" s="6"/>
      <c r="J94" s="6"/>
      <c r="K94" s="7"/>
      <c r="L94" s="6"/>
    </row>
    <row r="95" spans="1:12" ht="24" customHeight="1">
      <c r="A95" s="4" t="s">
        <v>179</v>
      </c>
      <c r="B95" s="4"/>
      <c r="C95" s="4"/>
      <c r="D95" s="5"/>
      <c r="E95" s="5"/>
      <c r="F95" s="6"/>
      <c r="G95" s="6"/>
      <c r="H95" s="6"/>
      <c r="I95" s="6"/>
      <c r="J95" s="6"/>
      <c r="K95" s="7"/>
      <c r="L95" s="6"/>
    </row>
    <row r="96" spans="1:12" ht="24" customHeight="1">
      <c r="A96" s="5"/>
      <c r="B96" s="5"/>
      <c r="C96" s="5"/>
      <c r="D96" s="5"/>
      <c r="E96" s="5"/>
      <c r="F96" s="6"/>
      <c r="G96" s="6"/>
      <c r="H96" s="6"/>
      <c r="I96" s="6"/>
      <c r="J96" s="8"/>
      <c r="K96" s="7"/>
      <c r="L96" s="27" t="s">
        <v>215</v>
      </c>
    </row>
    <row r="97" spans="1:12" ht="24" customHeight="1">
      <c r="A97" s="5"/>
      <c r="B97" s="5"/>
      <c r="C97" s="5"/>
      <c r="D97" s="5"/>
      <c r="E97" s="18"/>
      <c r="F97" s="171" t="s">
        <v>6</v>
      </c>
      <c r="G97" s="171"/>
      <c r="H97" s="171"/>
      <c r="I97" s="18"/>
      <c r="J97" s="171" t="s">
        <v>7</v>
      </c>
      <c r="K97" s="171"/>
      <c r="L97" s="171"/>
    </row>
    <row r="98" spans="1:12" ht="24" customHeight="1">
      <c r="A98" s="5"/>
      <c r="B98" s="5"/>
      <c r="C98" s="5"/>
      <c r="D98" s="5"/>
      <c r="E98" s="11"/>
      <c r="F98" s="169" t="s">
        <v>23</v>
      </c>
      <c r="G98" s="169"/>
      <c r="H98" s="169"/>
      <c r="I98" s="11"/>
      <c r="J98" s="169" t="s">
        <v>23</v>
      </c>
      <c r="K98" s="169"/>
      <c r="L98" s="169"/>
    </row>
    <row r="99" spans="4:12" s="2" customFormat="1" ht="24" customHeight="1">
      <c r="D99" s="15" t="s">
        <v>0</v>
      </c>
      <c r="E99" s="5"/>
      <c r="F99" s="88">
        <v>2022</v>
      </c>
      <c r="G99" s="14"/>
      <c r="H99" s="88">
        <v>2021</v>
      </c>
      <c r="I99" s="14"/>
      <c r="J99" s="88">
        <v>2022</v>
      </c>
      <c r="K99" s="14"/>
      <c r="L99" s="88">
        <v>2021</v>
      </c>
    </row>
    <row r="100" spans="1:12" s="2" customFormat="1" ht="24" customHeight="1">
      <c r="A100" s="26" t="s">
        <v>86</v>
      </c>
      <c r="B100" s="26"/>
      <c r="D100" s="14"/>
      <c r="E100" s="5"/>
      <c r="F100" s="29"/>
      <c r="G100" s="14"/>
      <c r="H100" s="29"/>
      <c r="I100" s="14"/>
      <c r="J100" s="29"/>
      <c r="K100" s="14"/>
      <c r="L100" s="29"/>
    </row>
    <row r="101" spans="1:12" s="2" customFormat="1" ht="24" customHeight="1">
      <c r="A101" s="2" t="s">
        <v>38</v>
      </c>
      <c r="D101" s="94">
        <v>8.31</v>
      </c>
      <c r="E101" s="97"/>
      <c r="F101" s="98">
        <v>53468405</v>
      </c>
      <c r="G101" s="98"/>
      <c r="H101" s="98">
        <v>51645961</v>
      </c>
      <c r="I101" s="98"/>
      <c r="J101" s="98">
        <v>46275369</v>
      </c>
      <c r="K101" s="98"/>
      <c r="L101" s="71">
        <v>44557217</v>
      </c>
    </row>
    <row r="102" spans="1:12" s="2" customFormat="1" ht="24" customHeight="1">
      <c r="A102" s="18" t="s">
        <v>17</v>
      </c>
      <c r="B102" s="18"/>
      <c r="C102" s="1"/>
      <c r="D102" s="94">
        <v>8.32</v>
      </c>
      <c r="E102" s="97"/>
      <c r="F102" s="98">
        <v>10564353</v>
      </c>
      <c r="G102" s="98"/>
      <c r="H102" s="98">
        <v>10760564</v>
      </c>
      <c r="I102" s="98"/>
      <c r="J102" s="98">
        <v>9920092</v>
      </c>
      <c r="K102" s="98"/>
      <c r="L102" s="98">
        <v>10060781</v>
      </c>
    </row>
    <row r="103" spans="1:12" s="2" customFormat="1" ht="24" customHeight="1">
      <c r="A103" s="1" t="s">
        <v>93</v>
      </c>
      <c r="B103" s="1"/>
      <c r="C103" s="1"/>
      <c r="D103" s="94"/>
      <c r="E103" s="3"/>
      <c r="F103" s="141">
        <f>SUM(F101-F102)</f>
        <v>42904052</v>
      </c>
      <c r="G103" s="57"/>
      <c r="H103" s="141">
        <f>SUM(H101-H102)</f>
        <v>40885397</v>
      </c>
      <c r="I103" s="143"/>
      <c r="J103" s="141">
        <f>SUM(J101-J102)</f>
        <v>36355277</v>
      </c>
      <c r="K103" s="138"/>
      <c r="L103" s="141">
        <f>SUM(L101-L102)</f>
        <v>34496436</v>
      </c>
    </row>
    <row r="104" spans="1:12" s="2" customFormat="1" ht="24" customHeight="1">
      <c r="A104" s="18" t="s">
        <v>39</v>
      </c>
      <c r="B104" s="18"/>
      <c r="C104" s="1"/>
      <c r="D104" s="94"/>
      <c r="E104" s="3"/>
      <c r="F104" s="71">
        <v>13768087</v>
      </c>
      <c r="G104" s="68"/>
      <c r="H104" s="71">
        <v>14377541</v>
      </c>
      <c r="I104" s="68"/>
      <c r="J104" s="71">
        <v>10480218</v>
      </c>
      <c r="K104" s="68"/>
      <c r="L104" s="71">
        <v>10756820</v>
      </c>
    </row>
    <row r="105" spans="1:12" s="2" customFormat="1" ht="24" customHeight="1">
      <c r="A105" s="18" t="s">
        <v>33</v>
      </c>
      <c r="B105" s="18"/>
      <c r="C105" s="1"/>
      <c r="D105" s="94"/>
      <c r="E105" s="3"/>
      <c r="F105" s="71">
        <v>3888956</v>
      </c>
      <c r="G105" s="98"/>
      <c r="H105" s="72">
        <v>4268730</v>
      </c>
      <c r="I105" s="98"/>
      <c r="J105" s="71">
        <v>2815756</v>
      </c>
      <c r="K105" s="98"/>
      <c r="L105" s="72">
        <v>2852485</v>
      </c>
    </row>
    <row r="106" spans="1:12" s="2" customFormat="1" ht="24" customHeight="1">
      <c r="A106" s="1" t="s">
        <v>94</v>
      </c>
      <c r="B106" s="1"/>
      <c r="C106" s="1"/>
      <c r="D106" s="94">
        <v>8.33</v>
      </c>
      <c r="E106" s="3"/>
      <c r="F106" s="141">
        <f>SUM(F104-F105)</f>
        <v>9879131</v>
      </c>
      <c r="G106" s="57"/>
      <c r="H106" s="141">
        <f>SUM(H104-H105)</f>
        <v>10108811</v>
      </c>
      <c r="I106" s="57"/>
      <c r="J106" s="141">
        <f>SUM(J104-J105)</f>
        <v>7664462</v>
      </c>
      <c r="K106" s="57"/>
      <c r="L106" s="141">
        <f>SUM(L104-L105)</f>
        <v>7904335</v>
      </c>
    </row>
    <row r="107" spans="1:12" s="2" customFormat="1" ht="24" customHeight="1">
      <c r="A107" s="18" t="s">
        <v>149</v>
      </c>
      <c r="B107" s="18"/>
      <c r="C107" s="1"/>
      <c r="D107" s="94"/>
      <c r="E107" s="3"/>
      <c r="F107" s="87"/>
      <c r="G107" s="80"/>
      <c r="H107" s="80"/>
      <c r="I107" s="80"/>
      <c r="J107" s="87"/>
      <c r="K107" s="80"/>
      <c r="L107" s="80"/>
    </row>
    <row r="108" spans="1:12" s="2" customFormat="1" ht="24" customHeight="1">
      <c r="A108" s="161" t="s">
        <v>192</v>
      </c>
      <c r="B108" s="82"/>
      <c r="C108" s="1"/>
      <c r="D108" s="94">
        <v>8.34</v>
      </c>
      <c r="E108" s="97"/>
      <c r="F108" s="99">
        <v>2520784</v>
      </c>
      <c r="G108" s="99"/>
      <c r="H108" s="99">
        <v>1825273</v>
      </c>
      <c r="I108" s="86"/>
      <c r="J108" s="99">
        <v>2520901</v>
      </c>
      <c r="K108" s="99"/>
      <c r="L108" s="99">
        <v>1823523</v>
      </c>
    </row>
    <row r="109" spans="1:12" s="2" customFormat="1" ht="24" customHeight="1">
      <c r="A109" s="18" t="s">
        <v>95</v>
      </c>
      <c r="B109" s="18"/>
      <c r="C109" s="1"/>
      <c r="D109" s="94">
        <v>8.35</v>
      </c>
      <c r="E109" s="97"/>
      <c r="F109" s="99">
        <v>103888</v>
      </c>
      <c r="G109" s="91"/>
      <c r="H109" s="74">
        <v>640237</v>
      </c>
      <c r="I109" s="91"/>
      <c r="J109" s="99">
        <v>103888</v>
      </c>
      <c r="K109" s="91"/>
      <c r="L109" s="74">
        <v>1083606</v>
      </c>
    </row>
    <row r="110" spans="1:12" s="2" customFormat="1" ht="24" customHeight="1">
      <c r="A110" s="18" t="s">
        <v>60</v>
      </c>
      <c r="B110" s="18"/>
      <c r="C110" s="1"/>
      <c r="D110" s="94"/>
      <c r="E110" s="97"/>
      <c r="F110" s="99">
        <v>587724</v>
      </c>
      <c r="G110" s="91"/>
      <c r="H110" s="74">
        <v>635664</v>
      </c>
      <c r="I110" s="91"/>
      <c r="J110" s="99">
        <v>0</v>
      </c>
      <c r="K110" s="91"/>
      <c r="L110" s="91">
        <v>0</v>
      </c>
    </row>
    <row r="111" spans="1:12" s="2" customFormat="1" ht="24" customHeight="1">
      <c r="A111" s="18" t="s">
        <v>46</v>
      </c>
      <c r="B111" s="18"/>
      <c r="C111" s="1"/>
      <c r="D111" s="94"/>
      <c r="E111" s="97"/>
      <c r="F111" s="99">
        <v>245948</v>
      </c>
      <c r="G111" s="91"/>
      <c r="H111" s="74">
        <v>290317</v>
      </c>
      <c r="I111" s="91"/>
      <c r="J111" s="99">
        <v>3141742</v>
      </c>
      <c r="K111" s="91"/>
      <c r="L111" s="91">
        <v>2778365</v>
      </c>
    </row>
    <row r="112" spans="1:12" s="2" customFormat="1" ht="24" customHeight="1">
      <c r="A112" s="18" t="s">
        <v>47</v>
      </c>
      <c r="B112" s="18"/>
      <c r="C112" s="1"/>
      <c r="D112" s="94"/>
      <c r="E112" s="97"/>
      <c r="F112" s="99">
        <v>2907659</v>
      </c>
      <c r="G112" s="91"/>
      <c r="H112" s="77">
        <v>3137337</v>
      </c>
      <c r="I112" s="91"/>
      <c r="J112" s="99">
        <v>1274037</v>
      </c>
      <c r="K112" s="91"/>
      <c r="L112" s="77">
        <v>1710810</v>
      </c>
    </row>
    <row r="113" spans="1:12" s="2" customFormat="1" ht="24" customHeight="1">
      <c r="A113" s="1" t="s">
        <v>96</v>
      </c>
      <c r="B113" s="1"/>
      <c r="C113" s="1"/>
      <c r="D113" s="94"/>
      <c r="E113" s="3"/>
      <c r="F113" s="144">
        <f>SUM(F103,F106,F108:F112)</f>
        <v>59149186</v>
      </c>
      <c r="G113" s="57"/>
      <c r="H113" s="144">
        <f>SUM(H103,H106,H108:H112)</f>
        <v>57523036</v>
      </c>
      <c r="I113" s="57"/>
      <c r="J113" s="144">
        <f>SUM(J103,J106,J108:J112)</f>
        <v>51060307</v>
      </c>
      <c r="K113" s="57"/>
      <c r="L113" s="144">
        <f>SUM(L103,L106,L108:L112)</f>
        <v>49797075</v>
      </c>
    </row>
    <row r="114" spans="1:12" s="2" customFormat="1" ht="24" customHeight="1">
      <c r="A114" s="1" t="s">
        <v>87</v>
      </c>
      <c r="B114" s="1"/>
      <c r="C114" s="1"/>
      <c r="D114" s="94"/>
      <c r="E114" s="3"/>
      <c r="F114" s="30"/>
      <c r="G114" s="57"/>
      <c r="H114" s="57"/>
      <c r="I114" s="57"/>
      <c r="J114" s="30"/>
      <c r="K114" s="57"/>
      <c r="L114" s="57"/>
    </row>
    <row r="115" spans="1:12" s="2" customFormat="1" ht="24" customHeight="1">
      <c r="A115" s="2" t="s">
        <v>32</v>
      </c>
      <c r="D115" s="94"/>
      <c r="E115" s="31"/>
      <c r="F115" s="71">
        <v>11957232</v>
      </c>
      <c r="G115" s="98"/>
      <c r="H115" s="71">
        <v>13675946</v>
      </c>
      <c r="I115" s="98"/>
      <c r="J115" s="71">
        <v>9116148</v>
      </c>
      <c r="K115" s="98"/>
      <c r="L115" s="71">
        <v>11035587</v>
      </c>
    </row>
    <row r="116" spans="1:12" s="2" customFormat="1" ht="24" customHeight="1">
      <c r="A116" s="2" t="s">
        <v>52</v>
      </c>
      <c r="D116" s="94"/>
      <c r="E116" s="31"/>
      <c r="F116" s="71">
        <v>181640</v>
      </c>
      <c r="G116" s="98"/>
      <c r="H116" s="71">
        <v>181284</v>
      </c>
      <c r="I116" s="98"/>
      <c r="J116" s="71">
        <v>37790</v>
      </c>
      <c r="K116" s="98"/>
      <c r="L116" s="71">
        <v>31352</v>
      </c>
    </row>
    <row r="117" spans="1:12" s="2" customFormat="1" ht="24" customHeight="1">
      <c r="A117" s="2" t="s">
        <v>18</v>
      </c>
      <c r="D117" s="94"/>
      <c r="F117" s="71">
        <v>4598071</v>
      </c>
      <c r="G117" s="98"/>
      <c r="H117" s="71">
        <v>4270834</v>
      </c>
      <c r="I117" s="98"/>
      <c r="J117" s="71">
        <v>2488566</v>
      </c>
      <c r="K117" s="98"/>
      <c r="L117" s="71">
        <v>2422018</v>
      </c>
    </row>
    <row r="118" spans="1:12" s="2" customFormat="1" ht="24" customHeight="1">
      <c r="A118" s="2" t="s">
        <v>19</v>
      </c>
      <c r="D118" s="94"/>
      <c r="F118" s="71">
        <v>1928710</v>
      </c>
      <c r="G118" s="98"/>
      <c r="H118" s="98">
        <v>1946949</v>
      </c>
      <c r="I118" s="98"/>
      <c r="J118" s="71">
        <v>1655607</v>
      </c>
      <c r="K118" s="98"/>
      <c r="L118" s="71">
        <v>1682897</v>
      </c>
    </row>
    <row r="119" spans="1:12" s="2" customFormat="1" ht="24" customHeight="1">
      <c r="A119" s="2" t="s">
        <v>152</v>
      </c>
      <c r="D119" s="94"/>
      <c r="F119" s="71">
        <v>833917</v>
      </c>
      <c r="G119" s="98"/>
      <c r="H119" s="98">
        <v>553084</v>
      </c>
      <c r="I119" s="98"/>
      <c r="J119" s="71">
        <v>886183</v>
      </c>
      <c r="K119" s="98"/>
      <c r="L119" s="71">
        <v>557511</v>
      </c>
    </row>
    <row r="120" spans="1:12" s="2" customFormat="1" ht="24" customHeight="1">
      <c r="A120" s="2" t="s">
        <v>168</v>
      </c>
      <c r="D120" s="94"/>
      <c r="E120" s="31"/>
      <c r="F120" s="71">
        <v>5261104</v>
      </c>
      <c r="G120" s="98"/>
      <c r="H120" s="72">
        <v>4295033</v>
      </c>
      <c r="I120" s="98"/>
      <c r="J120" s="71">
        <v>7185194</v>
      </c>
      <c r="K120" s="98"/>
      <c r="L120" s="71">
        <v>6473083</v>
      </c>
    </row>
    <row r="121" spans="1:12" s="2" customFormat="1" ht="24" customHeight="1">
      <c r="A121" s="26" t="s">
        <v>34</v>
      </c>
      <c r="B121" s="26"/>
      <c r="C121" s="26"/>
      <c r="D121" s="94"/>
      <c r="E121" s="31"/>
      <c r="F121" s="33">
        <f>SUM(F115:F120)</f>
        <v>24760674</v>
      </c>
      <c r="G121" s="32"/>
      <c r="H121" s="33">
        <f>SUM(H115:H120)</f>
        <v>24923130</v>
      </c>
      <c r="I121" s="32"/>
      <c r="J121" s="33">
        <f>SUM(J115:J120)</f>
        <v>21369488</v>
      </c>
      <c r="K121" s="57"/>
      <c r="L121" s="33">
        <f>SUM(L115:L120)</f>
        <v>22202448</v>
      </c>
    </row>
    <row r="122" spans="1:12" s="2" customFormat="1" ht="24" customHeight="1">
      <c r="A122" s="82" t="s">
        <v>91</v>
      </c>
      <c r="B122" s="82"/>
      <c r="C122" s="1"/>
      <c r="D122" s="94">
        <v>8.36</v>
      </c>
      <c r="E122" s="3"/>
      <c r="F122" s="109">
        <v>11139202</v>
      </c>
      <c r="G122" s="91"/>
      <c r="H122" s="109">
        <v>16154421</v>
      </c>
      <c r="I122" s="91"/>
      <c r="J122" s="109">
        <v>9052920</v>
      </c>
      <c r="K122" s="91"/>
      <c r="L122" s="110">
        <v>13813110</v>
      </c>
    </row>
    <row r="123" spans="1:12" s="2" customFormat="1" ht="24" customHeight="1">
      <c r="A123" s="34" t="s">
        <v>97</v>
      </c>
      <c r="B123" s="34"/>
      <c r="C123" s="34"/>
      <c r="D123" s="94"/>
      <c r="E123" s="3"/>
      <c r="F123" s="57">
        <f>SUM(F113-F121-F122)</f>
        <v>23249310</v>
      </c>
      <c r="G123" s="57"/>
      <c r="H123" s="57">
        <f>SUM(H113-H121-H122)</f>
        <v>16445485</v>
      </c>
      <c r="I123" s="57"/>
      <c r="J123" s="57">
        <f>SUM(J113-J121-J122)</f>
        <v>20637899</v>
      </c>
      <c r="K123" s="57"/>
      <c r="L123" s="57">
        <f>SUM(L113-L121-L122)</f>
        <v>13781517</v>
      </c>
    </row>
    <row r="124" spans="1:12" s="2" customFormat="1" ht="24" customHeight="1">
      <c r="A124" s="83" t="s">
        <v>41</v>
      </c>
      <c r="B124" s="83"/>
      <c r="C124" s="34"/>
      <c r="D124" s="94" t="s">
        <v>157</v>
      </c>
      <c r="E124" s="3"/>
      <c r="F124" s="74">
        <v>4313464</v>
      </c>
      <c r="G124" s="91"/>
      <c r="H124" s="74">
        <v>3175662</v>
      </c>
      <c r="I124" s="91"/>
      <c r="J124" s="74">
        <v>3241633</v>
      </c>
      <c r="K124" s="91"/>
      <c r="L124" s="91">
        <v>2345767</v>
      </c>
    </row>
    <row r="125" spans="1:12" s="2" customFormat="1" ht="24" customHeight="1">
      <c r="A125" s="34" t="s">
        <v>184</v>
      </c>
      <c r="B125" s="34"/>
      <c r="C125" s="34"/>
      <c r="D125" s="31"/>
      <c r="E125" s="3"/>
      <c r="F125" s="33">
        <f>SUM(F123-F124)</f>
        <v>18935846</v>
      </c>
      <c r="G125" s="32"/>
      <c r="H125" s="33">
        <f>SUM(H123-H124)</f>
        <v>13269823</v>
      </c>
      <c r="I125" s="32"/>
      <c r="J125" s="33">
        <f>SUM(J123-J124)</f>
        <v>17396266</v>
      </c>
      <c r="K125" s="57"/>
      <c r="L125" s="33">
        <f>SUM(L123-L124)</f>
        <v>11435750</v>
      </c>
    </row>
    <row r="126" spans="1:12" s="2" customFormat="1" ht="24" customHeight="1">
      <c r="A126" s="34"/>
      <c r="B126" s="34"/>
      <c r="C126" s="34"/>
      <c r="D126" s="21"/>
      <c r="E126" s="3"/>
      <c r="F126" s="32"/>
      <c r="G126" s="35"/>
      <c r="H126" s="32"/>
      <c r="I126" s="35"/>
      <c r="J126" s="32"/>
      <c r="K126" s="25"/>
      <c r="L126" s="32"/>
    </row>
    <row r="127" spans="1:12" s="2" customFormat="1" ht="24" customHeight="1">
      <c r="A127" s="2" t="s">
        <v>1</v>
      </c>
      <c r="C127" s="34"/>
      <c r="D127" s="21"/>
      <c r="E127" s="3"/>
      <c r="F127" s="32"/>
      <c r="G127" s="35"/>
      <c r="H127" s="32"/>
      <c r="I127" s="35"/>
      <c r="J127" s="32"/>
      <c r="K127" s="25"/>
      <c r="L127" s="32"/>
    </row>
    <row r="128" spans="1:12" s="2" customFormat="1" ht="24" customHeight="1">
      <c r="A128" s="82"/>
      <c r="B128" s="82"/>
      <c r="C128" s="34"/>
      <c r="D128" s="21"/>
      <c r="E128" s="3"/>
      <c r="F128" s="32"/>
      <c r="G128" s="35"/>
      <c r="H128" s="32"/>
      <c r="I128" s="35"/>
      <c r="J128" s="32"/>
      <c r="K128" s="25"/>
      <c r="L128" s="32"/>
    </row>
    <row r="129" spans="3:12" s="2" customFormat="1" ht="24" customHeight="1">
      <c r="C129" s="34"/>
      <c r="D129" s="21"/>
      <c r="E129" s="3"/>
      <c r="F129" s="32"/>
      <c r="G129" s="35"/>
      <c r="H129" s="32"/>
      <c r="I129" s="35"/>
      <c r="J129" s="32"/>
      <c r="K129" s="25"/>
      <c r="L129" s="32"/>
    </row>
    <row r="130" spans="3:12" s="2" customFormat="1" ht="24" customHeight="1">
      <c r="C130" s="34"/>
      <c r="D130" s="21"/>
      <c r="E130" s="3"/>
      <c r="F130" s="32"/>
      <c r="G130" s="35"/>
      <c r="H130" s="32"/>
      <c r="I130" s="35"/>
      <c r="J130" s="32"/>
      <c r="K130" s="25"/>
      <c r="L130" s="32"/>
    </row>
    <row r="131" spans="1:12" s="2" customFormat="1" ht="24" customHeight="1">
      <c r="A131" s="84"/>
      <c r="B131" s="81"/>
      <c r="C131" s="79"/>
      <c r="D131" s="79"/>
      <c r="E131" s="79"/>
      <c r="F131" s="80"/>
      <c r="G131" s="166"/>
      <c r="H131" s="166"/>
      <c r="I131" s="166"/>
      <c r="J131" s="166"/>
      <c r="K131" s="166"/>
      <c r="L131" s="166"/>
    </row>
    <row r="132" spans="1:12" s="2" customFormat="1" ht="24" customHeight="1">
      <c r="A132" s="78" t="s">
        <v>147</v>
      </c>
      <c r="B132" s="81"/>
      <c r="C132" s="79"/>
      <c r="D132" s="79"/>
      <c r="E132" s="79"/>
      <c r="F132" s="80"/>
      <c r="G132" s="167" t="s">
        <v>89</v>
      </c>
      <c r="H132" s="167"/>
      <c r="I132" s="167"/>
      <c r="J132" s="167"/>
      <c r="K132" s="167"/>
      <c r="L132" s="167"/>
    </row>
    <row r="133" spans="1:12" s="2" customFormat="1" ht="24" customHeight="1">
      <c r="A133" s="81" t="s">
        <v>125</v>
      </c>
      <c r="B133" s="81"/>
      <c r="C133" s="79"/>
      <c r="D133" s="79"/>
      <c r="E133" s="79"/>
      <c r="F133" s="80"/>
      <c r="G133" s="168" t="s">
        <v>90</v>
      </c>
      <c r="H133" s="168"/>
      <c r="I133" s="168"/>
      <c r="J133" s="168"/>
      <c r="K133" s="168"/>
      <c r="L133" s="168"/>
    </row>
    <row r="134" spans="1:12" s="2" customFormat="1" ht="24" customHeight="1">
      <c r="A134" s="1" t="s">
        <v>92</v>
      </c>
      <c r="B134" s="1"/>
      <c r="C134" s="4"/>
      <c r="D134" s="5"/>
      <c r="E134" s="5"/>
      <c r="F134" s="6"/>
      <c r="G134" s="6"/>
      <c r="H134" s="6"/>
      <c r="I134" s="6"/>
      <c r="J134" s="6"/>
      <c r="K134" s="7"/>
      <c r="L134" s="6"/>
    </row>
    <row r="135" spans="1:12" ht="24" customHeight="1">
      <c r="A135" s="4" t="s">
        <v>53</v>
      </c>
      <c r="B135" s="4"/>
      <c r="C135" s="4"/>
      <c r="D135" s="5"/>
      <c r="E135" s="5"/>
      <c r="F135" s="6"/>
      <c r="G135" s="6"/>
      <c r="H135" s="6"/>
      <c r="I135" s="6"/>
      <c r="J135" s="6"/>
      <c r="K135" s="7"/>
      <c r="L135" s="6"/>
    </row>
    <row r="136" spans="1:12" ht="24" customHeight="1">
      <c r="A136" s="4" t="s">
        <v>179</v>
      </c>
      <c r="B136" s="4"/>
      <c r="C136" s="4"/>
      <c r="D136" s="5"/>
      <c r="E136" s="5"/>
      <c r="F136" s="6"/>
      <c r="G136" s="6"/>
      <c r="H136" s="6"/>
      <c r="I136" s="6"/>
      <c r="J136" s="6"/>
      <c r="K136" s="7"/>
      <c r="L136" s="6"/>
    </row>
    <row r="137" spans="1:12" ht="24" customHeight="1">
      <c r="A137" s="5"/>
      <c r="B137" s="5"/>
      <c r="C137" s="5"/>
      <c r="D137" s="5"/>
      <c r="E137" s="5"/>
      <c r="F137" s="6"/>
      <c r="G137" s="6"/>
      <c r="H137" s="6"/>
      <c r="I137" s="6"/>
      <c r="J137" s="8"/>
      <c r="K137" s="7"/>
      <c r="L137" s="27" t="s">
        <v>215</v>
      </c>
    </row>
    <row r="138" spans="1:12" ht="24" customHeight="1">
      <c r="A138" s="5"/>
      <c r="B138" s="5"/>
      <c r="C138" s="5"/>
      <c r="D138" s="5"/>
      <c r="E138" s="18"/>
      <c r="F138" s="171" t="s">
        <v>6</v>
      </c>
      <c r="G138" s="171"/>
      <c r="H138" s="171"/>
      <c r="I138" s="18"/>
      <c r="J138" s="171" t="s">
        <v>7</v>
      </c>
      <c r="K138" s="171"/>
      <c r="L138" s="171"/>
    </row>
    <row r="139" spans="1:12" ht="24" customHeight="1">
      <c r="A139" s="5"/>
      <c r="B139" s="5"/>
      <c r="C139" s="5"/>
      <c r="D139" s="5"/>
      <c r="E139" s="11"/>
      <c r="F139" s="169" t="s">
        <v>23</v>
      </c>
      <c r="G139" s="169"/>
      <c r="H139" s="169"/>
      <c r="I139" s="11"/>
      <c r="J139" s="169" t="s">
        <v>23</v>
      </c>
      <c r="K139" s="169"/>
      <c r="L139" s="169"/>
    </row>
    <row r="140" spans="1:12" ht="24" customHeight="1">
      <c r="A140" s="2"/>
      <c r="B140" s="2"/>
      <c r="C140" s="2"/>
      <c r="D140" s="15" t="s">
        <v>0</v>
      </c>
      <c r="E140" s="5"/>
      <c r="F140" s="88">
        <v>2022</v>
      </c>
      <c r="G140" s="14"/>
      <c r="H140" s="88">
        <v>2021</v>
      </c>
      <c r="I140" s="14"/>
      <c r="J140" s="88">
        <v>2022</v>
      </c>
      <c r="K140" s="14"/>
      <c r="L140" s="88">
        <v>2021</v>
      </c>
    </row>
    <row r="141" spans="1:12" s="2" customFormat="1" ht="24" customHeight="1">
      <c r="A141" s="34" t="s">
        <v>127</v>
      </c>
      <c r="B141" s="34"/>
      <c r="C141" s="34"/>
      <c r="D141" s="21"/>
      <c r="E141" s="3"/>
      <c r="F141" s="35"/>
      <c r="G141" s="35"/>
      <c r="H141" s="35"/>
      <c r="I141" s="35"/>
      <c r="J141" s="35"/>
      <c r="K141" s="25"/>
      <c r="L141" s="35"/>
    </row>
    <row r="142" spans="1:12" s="2" customFormat="1" ht="24" customHeight="1">
      <c r="A142" s="36" t="s">
        <v>98</v>
      </c>
      <c r="B142" s="36"/>
      <c r="C142" s="34"/>
      <c r="E142" s="3"/>
      <c r="F142" s="35"/>
      <c r="G142" s="35"/>
      <c r="H142" s="35"/>
      <c r="I142" s="35"/>
      <c r="J142" s="35"/>
      <c r="K142" s="25"/>
      <c r="L142" s="35"/>
    </row>
    <row r="143" spans="1:12" s="2" customFormat="1" ht="24" customHeight="1">
      <c r="A143" s="18" t="s">
        <v>216</v>
      </c>
      <c r="B143" s="18"/>
      <c r="C143" s="34"/>
      <c r="E143" s="3"/>
      <c r="F143" s="35"/>
      <c r="G143" s="35"/>
      <c r="H143" s="35"/>
      <c r="I143" s="35"/>
      <c r="J143" s="35"/>
      <c r="K143" s="25"/>
      <c r="L143" s="35"/>
    </row>
    <row r="144" spans="1:12" s="2" customFormat="1" ht="24" customHeight="1">
      <c r="A144" s="159" t="s">
        <v>217</v>
      </c>
      <c r="B144" s="83"/>
      <c r="C144" s="34"/>
      <c r="E144" s="3"/>
      <c r="F144" s="100">
        <v>-2577597</v>
      </c>
      <c r="G144" s="100"/>
      <c r="H144" s="100">
        <v>-1636165</v>
      </c>
      <c r="I144" s="100"/>
      <c r="J144" s="100">
        <v>-2586458</v>
      </c>
      <c r="K144" s="100"/>
      <c r="L144" s="100">
        <v>-1632137</v>
      </c>
    </row>
    <row r="145" spans="1:12" s="2" customFormat="1" ht="24" customHeight="1">
      <c r="A145" s="2" t="s">
        <v>218</v>
      </c>
      <c r="C145" s="34"/>
      <c r="D145" s="21"/>
      <c r="E145" s="3"/>
      <c r="F145" s="80"/>
      <c r="G145" s="80"/>
      <c r="H145" s="100"/>
      <c r="I145" s="100"/>
      <c r="J145" s="80"/>
      <c r="K145" s="100"/>
      <c r="L145" s="100"/>
    </row>
    <row r="146" spans="1:12" s="2" customFormat="1" ht="24" customHeight="1">
      <c r="A146" s="159" t="s">
        <v>219</v>
      </c>
      <c r="B146" s="83"/>
      <c r="C146" s="34"/>
      <c r="D146" s="21"/>
      <c r="E146" s="3"/>
      <c r="F146" s="100">
        <v>-6209</v>
      </c>
      <c r="G146" s="91"/>
      <c r="H146" s="100">
        <v>81127</v>
      </c>
      <c r="I146" s="100"/>
      <c r="J146" s="100">
        <v>-6209</v>
      </c>
      <c r="K146" s="100"/>
      <c r="L146" s="100">
        <v>81127</v>
      </c>
    </row>
    <row r="147" spans="1:12" s="2" customFormat="1" ht="24" customHeight="1">
      <c r="A147" s="2" t="s">
        <v>220</v>
      </c>
      <c r="C147" s="34"/>
      <c r="D147" s="37"/>
      <c r="E147" s="3"/>
      <c r="F147" s="74">
        <v>-625438</v>
      </c>
      <c r="G147" s="91"/>
      <c r="H147" s="100">
        <v>-24309</v>
      </c>
      <c r="I147" s="100"/>
      <c r="J147" s="74">
        <v>-625438</v>
      </c>
      <c r="K147" s="100"/>
      <c r="L147" s="100">
        <v>-24309</v>
      </c>
    </row>
    <row r="148" spans="1:12" s="2" customFormat="1" ht="24" customHeight="1">
      <c r="A148" s="18" t="s">
        <v>221</v>
      </c>
      <c r="B148" s="18"/>
      <c r="C148" s="34"/>
      <c r="D148" s="37"/>
      <c r="E148" s="3"/>
      <c r="F148" s="74">
        <v>-166380</v>
      </c>
      <c r="G148" s="91"/>
      <c r="H148" s="100">
        <v>-103295</v>
      </c>
      <c r="I148" s="100"/>
      <c r="J148" s="74">
        <v>-166380</v>
      </c>
      <c r="K148" s="100"/>
      <c r="L148" s="100">
        <v>-103295</v>
      </c>
    </row>
    <row r="149" spans="1:12" s="2" customFormat="1" ht="24" customHeight="1">
      <c r="A149" s="2" t="s">
        <v>222</v>
      </c>
      <c r="C149" s="34"/>
      <c r="D149" s="21"/>
      <c r="E149" s="3"/>
      <c r="F149" s="69"/>
      <c r="G149" s="69"/>
      <c r="H149" s="100"/>
      <c r="I149" s="100"/>
      <c r="J149" s="69"/>
      <c r="K149" s="100"/>
      <c r="L149" s="100"/>
    </row>
    <row r="150" spans="1:12" s="2" customFormat="1" ht="24" customHeight="1">
      <c r="A150" s="159" t="s">
        <v>223</v>
      </c>
      <c r="B150" s="83"/>
      <c r="C150" s="34"/>
      <c r="D150" s="21"/>
      <c r="E150" s="3"/>
      <c r="F150" s="91">
        <v>-12509947</v>
      </c>
      <c r="G150" s="91"/>
      <c r="H150" s="100">
        <v>-6681351</v>
      </c>
      <c r="I150" s="100"/>
      <c r="J150" s="91">
        <v>0</v>
      </c>
      <c r="K150" s="100"/>
      <c r="L150" s="100">
        <v>0</v>
      </c>
    </row>
    <row r="151" spans="1:12" s="2" customFormat="1" ht="24" customHeight="1">
      <c r="A151" s="2" t="s">
        <v>224</v>
      </c>
      <c r="C151" s="34"/>
      <c r="D151" s="21"/>
      <c r="E151" s="3"/>
      <c r="F151" s="69"/>
      <c r="G151" s="69"/>
      <c r="H151" s="100"/>
      <c r="I151" s="100"/>
      <c r="J151" s="69"/>
      <c r="K151" s="100"/>
      <c r="L151" s="100"/>
    </row>
    <row r="152" spans="1:12" s="2" customFormat="1" ht="24" customHeight="1">
      <c r="A152" s="159" t="s">
        <v>223</v>
      </c>
      <c r="C152" s="34"/>
      <c r="D152" s="21" t="s">
        <v>157</v>
      </c>
      <c r="E152" s="3"/>
      <c r="F152" s="91">
        <v>673883</v>
      </c>
      <c r="G152" s="91"/>
      <c r="H152" s="100">
        <v>352754</v>
      </c>
      <c r="I152" s="100"/>
      <c r="J152" s="91">
        <v>675656</v>
      </c>
      <c r="K152" s="100"/>
      <c r="L152" s="100">
        <v>351948</v>
      </c>
    </row>
    <row r="153" spans="1:12" s="2" customFormat="1" ht="24" customHeight="1">
      <c r="A153" s="36" t="s">
        <v>105</v>
      </c>
      <c r="B153" s="36"/>
      <c r="C153" s="34"/>
      <c r="D153" s="21"/>
      <c r="E153" s="3"/>
      <c r="F153" s="80"/>
      <c r="G153" s="80"/>
      <c r="H153" s="80"/>
      <c r="I153" s="80"/>
      <c r="J153" s="80"/>
      <c r="K153" s="80"/>
      <c r="L153" s="80"/>
    </row>
    <row r="154" spans="1:12" s="2" customFormat="1" ht="24" customHeight="1">
      <c r="A154" s="2" t="s">
        <v>225</v>
      </c>
      <c r="C154" s="34"/>
      <c r="D154" s="21"/>
      <c r="E154" s="3"/>
      <c r="F154" s="91"/>
      <c r="G154" s="69"/>
      <c r="H154" s="80"/>
      <c r="I154" s="80"/>
      <c r="J154" s="91"/>
      <c r="K154" s="80"/>
      <c r="L154" s="80"/>
    </row>
    <row r="155" spans="1:12" s="2" customFormat="1" ht="24" customHeight="1">
      <c r="A155" s="159" t="s">
        <v>226</v>
      </c>
      <c r="B155" s="83"/>
      <c r="C155" s="34"/>
      <c r="D155" s="21"/>
      <c r="E155" s="3"/>
      <c r="F155" s="74">
        <v>-1188041</v>
      </c>
      <c r="G155" s="91"/>
      <c r="H155" s="91">
        <v>420631</v>
      </c>
      <c r="I155" s="80"/>
      <c r="J155" s="74">
        <v>-1188041</v>
      </c>
      <c r="K155" s="80"/>
      <c r="L155" s="91">
        <v>420631</v>
      </c>
    </row>
    <row r="156" spans="1:12" s="2" customFormat="1" ht="24" customHeight="1">
      <c r="A156" s="83" t="s">
        <v>227</v>
      </c>
      <c r="B156" s="83"/>
      <c r="C156" s="34"/>
      <c r="D156" s="21"/>
      <c r="E156" s="3"/>
      <c r="F156" s="74">
        <v>1085573</v>
      </c>
      <c r="G156" s="91"/>
      <c r="H156" s="91">
        <v>17620</v>
      </c>
      <c r="I156" s="91"/>
      <c r="J156" s="74">
        <v>1085573</v>
      </c>
      <c r="K156" s="91"/>
      <c r="L156" s="91">
        <v>-68021</v>
      </c>
    </row>
    <row r="157" spans="1:12" s="2" customFormat="1" ht="24" customHeight="1">
      <c r="A157" s="2" t="s">
        <v>222</v>
      </c>
      <c r="C157" s="34"/>
      <c r="D157" s="21"/>
      <c r="E157" s="3"/>
      <c r="F157" s="69"/>
      <c r="G157" s="69"/>
      <c r="H157" s="80"/>
      <c r="I157" s="80"/>
      <c r="J157" s="69"/>
      <c r="K157" s="80"/>
      <c r="L157" s="80"/>
    </row>
    <row r="158" spans="1:12" s="2" customFormat="1" ht="24" customHeight="1">
      <c r="A158" s="159" t="s">
        <v>228</v>
      </c>
      <c r="B158" s="83"/>
      <c r="C158" s="34"/>
      <c r="D158" s="21"/>
      <c r="E158" s="3"/>
      <c r="F158" s="74">
        <v>-665697</v>
      </c>
      <c r="G158" s="91"/>
      <c r="H158" s="91">
        <v>184707</v>
      </c>
      <c r="I158" s="91"/>
      <c r="J158" s="74">
        <v>0</v>
      </c>
      <c r="K158" s="91"/>
      <c r="L158" s="91">
        <v>0</v>
      </c>
    </row>
    <row r="159" spans="1:12" s="2" customFormat="1" ht="24" customHeight="1">
      <c r="A159" s="83" t="s">
        <v>229</v>
      </c>
      <c r="B159" s="83"/>
      <c r="C159" s="34"/>
      <c r="D159" s="21"/>
      <c r="E159" s="3"/>
      <c r="F159" s="74"/>
      <c r="G159" s="69"/>
      <c r="H159" s="69"/>
      <c r="I159" s="69"/>
      <c r="J159" s="74"/>
      <c r="K159" s="69"/>
      <c r="L159" s="69"/>
    </row>
    <row r="160" spans="1:12" s="2" customFormat="1" ht="24" customHeight="1">
      <c r="A160" s="159" t="s">
        <v>228</v>
      </c>
      <c r="C160" s="34"/>
      <c r="D160" s="21" t="s">
        <v>157</v>
      </c>
      <c r="E160" s="3"/>
      <c r="F160" s="77">
        <v>20494</v>
      </c>
      <c r="G160" s="91"/>
      <c r="H160" s="77">
        <v>-87650</v>
      </c>
      <c r="I160" s="91"/>
      <c r="J160" s="77">
        <v>20494</v>
      </c>
      <c r="K160" s="91"/>
      <c r="L160" s="77">
        <v>-70522</v>
      </c>
    </row>
    <row r="161" spans="1:12" s="2" customFormat="1" ht="24" customHeight="1">
      <c r="A161" s="26" t="s">
        <v>128</v>
      </c>
      <c r="B161" s="26"/>
      <c r="C161" s="34"/>
      <c r="D161" s="21"/>
      <c r="E161" s="3"/>
      <c r="F161" s="77">
        <f>SUM(F144:F160)</f>
        <v>-15959359</v>
      </c>
      <c r="G161" s="69"/>
      <c r="H161" s="77">
        <f>SUM(H144:H160)</f>
        <v>-7475931</v>
      </c>
      <c r="I161" s="69"/>
      <c r="J161" s="77">
        <f>SUM(J144:J160)</f>
        <v>-2790803</v>
      </c>
      <c r="K161" s="69"/>
      <c r="L161" s="77">
        <f>SUM(L144:L160)</f>
        <v>-1044578</v>
      </c>
    </row>
    <row r="162" spans="3:12" s="2" customFormat="1" ht="24" customHeight="1">
      <c r="C162" s="34"/>
      <c r="D162" s="37"/>
      <c r="E162" s="3"/>
      <c r="F162" s="32"/>
      <c r="G162" s="32"/>
      <c r="H162" s="32"/>
      <c r="I162" s="57"/>
      <c r="J162" s="30"/>
      <c r="K162" s="138"/>
      <c r="L162" s="30"/>
    </row>
    <row r="163" spans="1:12" s="2" customFormat="1" ht="24" customHeight="1" thickBot="1">
      <c r="A163" s="26" t="s">
        <v>129</v>
      </c>
      <c r="B163" s="26"/>
      <c r="C163" s="34"/>
      <c r="D163" s="37"/>
      <c r="E163" s="3"/>
      <c r="F163" s="38">
        <f>SUM(F125+F161)</f>
        <v>2976487</v>
      </c>
      <c r="G163" s="32"/>
      <c r="H163" s="38">
        <f>SUM(H125+H161)</f>
        <v>5793892</v>
      </c>
      <c r="I163" s="57"/>
      <c r="J163" s="38">
        <f>SUM(J125+J161)</f>
        <v>14605463</v>
      </c>
      <c r="K163" s="138"/>
      <c r="L163" s="38">
        <f>SUM(L125+L161)</f>
        <v>10391172</v>
      </c>
    </row>
    <row r="164" spans="3:12" s="2" customFormat="1" ht="24" customHeight="1" thickTop="1">
      <c r="C164" s="34"/>
      <c r="D164" s="37"/>
      <c r="E164" s="3"/>
      <c r="F164" s="63"/>
      <c r="G164" s="63"/>
      <c r="H164" s="63"/>
      <c r="I164" s="145"/>
      <c r="J164" s="63"/>
      <c r="K164" s="63"/>
      <c r="L164" s="63"/>
    </row>
    <row r="165" spans="1:12" s="2" customFormat="1" ht="24" customHeight="1">
      <c r="A165" s="1" t="s">
        <v>99</v>
      </c>
      <c r="B165" s="1"/>
      <c r="C165" s="34"/>
      <c r="D165" s="37"/>
      <c r="E165" s="3"/>
      <c r="F165" s="146"/>
      <c r="G165" s="146"/>
      <c r="H165" s="146"/>
      <c r="I165" s="57"/>
      <c r="J165" s="146"/>
      <c r="K165" s="146"/>
      <c r="L165" s="146"/>
    </row>
    <row r="166" spans="1:12" s="2" customFormat="1" ht="24" customHeight="1" thickBot="1">
      <c r="A166" s="83" t="s">
        <v>113</v>
      </c>
      <c r="B166" s="83"/>
      <c r="C166" s="34"/>
      <c r="D166" s="37"/>
      <c r="E166" s="3"/>
      <c r="F166" s="71">
        <v>17138737</v>
      </c>
      <c r="G166" s="68"/>
      <c r="H166" s="71">
        <v>11589473</v>
      </c>
      <c r="I166" s="57"/>
      <c r="J166" s="147">
        <v>17396266</v>
      </c>
      <c r="K166" s="138"/>
      <c r="L166" s="148">
        <v>11435750</v>
      </c>
    </row>
    <row r="167" spans="1:12" s="2" customFormat="1" ht="24" customHeight="1" thickTop="1">
      <c r="A167" s="83" t="s">
        <v>114</v>
      </c>
      <c r="B167" s="83"/>
      <c r="C167" s="34"/>
      <c r="D167" s="37"/>
      <c r="E167" s="3"/>
      <c r="F167" s="72">
        <v>1797109</v>
      </c>
      <c r="G167" s="68"/>
      <c r="H167" s="72">
        <v>1680350</v>
      </c>
      <c r="I167" s="57"/>
      <c r="J167" s="146"/>
      <c r="K167" s="146"/>
      <c r="L167" s="146"/>
    </row>
    <row r="168" spans="3:12" s="2" customFormat="1" ht="24" customHeight="1" thickBot="1">
      <c r="C168" s="34"/>
      <c r="D168" s="37"/>
      <c r="E168" s="3"/>
      <c r="F168" s="149">
        <f>SUM(F166:F167)</f>
        <v>18935846</v>
      </c>
      <c r="G168" s="63"/>
      <c r="H168" s="149">
        <f>SUM(H166:H167)</f>
        <v>13269823</v>
      </c>
      <c r="I168" s="63"/>
      <c r="J168" s="63"/>
      <c r="K168" s="63"/>
      <c r="L168" s="63"/>
    </row>
    <row r="169" spans="1:12" s="2" customFormat="1" ht="24" customHeight="1" thickTop="1">
      <c r="A169" s="26" t="s">
        <v>88</v>
      </c>
      <c r="B169" s="26"/>
      <c r="C169" s="34"/>
      <c r="D169" s="37"/>
      <c r="E169" s="3"/>
      <c r="F169" s="139"/>
      <c r="G169" s="150"/>
      <c r="H169" s="139"/>
      <c r="I169" s="57"/>
      <c r="J169" s="146"/>
      <c r="K169" s="146"/>
      <c r="L169" s="146"/>
    </row>
    <row r="170" spans="1:12" s="2" customFormat="1" ht="24" customHeight="1" thickBot="1">
      <c r="A170" s="83" t="s">
        <v>113</v>
      </c>
      <c r="B170" s="83"/>
      <c r="C170" s="34"/>
      <c r="D170" s="37"/>
      <c r="E170" s="3"/>
      <c r="F170" s="87">
        <v>1179378</v>
      </c>
      <c r="G170" s="68"/>
      <c r="H170" s="71">
        <v>4113542</v>
      </c>
      <c r="I170" s="57"/>
      <c r="J170" s="151">
        <v>14605463</v>
      </c>
      <c r="K170" s="138"/>
      <c r="L170" s="148">
        <v>10391172</v>
      </c>
    </row>
    <row r="171" spans="1:12" s="2" customFormat="1" ht="24" customHeight="1" thickTop="1">
      <c r="A171" s="83" t="s">
        <v>114</v>
      </c>
      <c r="B171" s="83"/>
      <c r="C171" s="34"/>
      <c r="D171" s="37"/>
      <c r="E171" s="3"/>
      <c r="F171" s="72">
        <v>1797109</v>
      </c>
      <c r="G171" s="68"/>
      <c r="H171" s="72">
        <v>1680350</v>
      </c>
      <c r="I171" s="57"/>
      <c r="J171" s="138"/>
      <c r="K171" s="138"/>
      <c r="L171" s="138"/>
    </row>
    <row r="172" spans="3:12" ht="24" customHeight="1" thickBot="1">
      <c r="C172" s="73"/>
      <c r="D172" s="21"/>
      <c r="F172" s="148">
        <f>SUM(F170:F171)</f>
        <v>2976487</v>
      </c>
      <c r="G172" s="138"/>
      <c r="H172" s="148">
        <f>SUM(H170:H171)</f>
        <v>5793892</v>
      </c>
      <c r="I172" s="57"/>
      <c r="J172" s="58"/>
      <c r="K172" s="58"/>
      <c r="L172" s="58"/>
    </row>
    <row r="173" spans="1:12" ht="24" customHeight="1" thickTop="1">
      <c r="A173" s="26" t="s">
        <v>100</v>
      </c>
      <c r="B173" s="26"/>
      <c r="C173" s="73"/>
      <c r="D173" s="89">
        <v>8.37</v>
      </c>
      <c r="F173" s="30"/>
      <c r="G173" s="152"/>
      <c r="H173" s="30"/>
      <c r="I173" s="57"/>
      <c r="J173" s="30"/>
      <c r="K173" s="57"/>
      <c r="L173" s="30"/>
    </row>
    <row r="174" spans="1:12" ht="24" customHeight="1" thickBot="1">
      <c r="A174" s="83" t="s">
        <v>130</v>
      </c>
      <c r="B174" s="83"/>
      <c r="C174" s="73"/>
      <c r="F174" s="101">
        <v>1.23</v>
      </c>
      <c r="G174" s="102"/>
      <c r="H174" s="101">
        <v>0.83</v>
      </c>
      <c r="I174" s="102"/>
      <c r="J174" s="101">
        <v>1.24</v>
      </c>
      <c r="K174" s="102"/>
      <c r="L174" s="101">
        <v>0.82</v>
      </c>
    </row>
    <row r="175" spans="1:12" s="2" customFormat="1" ht="24" customHeight="1" thickTop="1">
      <c r="A175" s="18"/>
      <c r="B175" s="18"/>
      <c r="C175" s="34"/>
      <c r="D175" s="3"/>
      <c r="E175" s="3"/>
      <c r="F175" s="32"/>
      <c r="G175" s="35"/>
      <c r="H175" s="32"/>
      <c r="I175" s="35"/>
      <c r="J175" s="35"/>
      <c r="K175" s="25"/>
      <c r="L175" s="35"/>
    </row>
    <row r="176" spans="1:12" s="2" customFormat="1" ht="24" customHeight="1">
      <c r="A176" s="2" t="s">
        <v>1</v>
      </c>
      <c r="C176" s="34"/>
      <c r="D176" s="3"/>
      <c r="E176" s="3"/>
      <c r="F176" s="32"/>
      <c r="G176" s="35"/>
      <c r="H176" s="32"/>
      <c r="I176" s="35"/>
      <c r="J176" s="35"/>
      <c r="K176" s="25"/>
      <c r="L176" s="35"/>
    </row>
    <row r="177" spans="3:12" s="2" customFormat="1" ht="24" customHeight="1">
      <c r="C177" s="34"/>
      <c r="D177" s="3"/>
      <c r="E177" s="3"/>
      <c r="F177" s="32"/>
      <c r="G177" s="35"/>
      <c r="H177" s="32"/>
      <c r="I177" s="35"/>
      <c r="J177" s="35"/>
      <c r="K177" s="25"/>
      <c r="L177" s="35"/>
    </row>
    <row r="178" spans="3:12" s="2" customFormat="1" ht="24" customHeight="1">
      <c r="C178" s="34"/>
      <c r="D178" s="3"/>
      <c r="E178" s="3"/>
      <c r="F178" s="32"/>
      <c r="G178" s="35"/>
      <c r="H178" s="32"/>
      <c r="I178" s="35"/>
      <c r="J178" s="35"/>
      <c r="K178" s="25"/>
      <c r="L178" s="35"/>
    </row>
    <row r="179" spans="3:12" s="2" customFormat="1" ht="24" customHeight="1">
      <c r="C179" s="34"/>
      <c r="D179" s="21"/>
      <c r="E179" s="3"/>
      <c r="F179" s="32"/>
      <c r="G179" s="35"/>
      <c r="H179" s="32"/>
      <c r="I179" s="35"/>
      <c r="J179" s="32"/>
      <c r="K179" s="25"/>
      <c r="L179" s="32"/>
    </row>
    <row r="180" spans="1:12" s="2" customFormat="1" ht="24" customHeight="1">
      <c r="A180" s="84"/>
      <c r="B180" s="81"/>
      <c r="C180" s="79"/>
      <c r="D180" s="79"/>
      <c r="E180" s="79"/>
      <c r="F180" s="80"/>
      <c r="G180" s="166"/>
      <c r="H180" s="166"/>
      <c r="I180" s="166"/>
      <c r="J180" s="166"/>
      <c r="K180" s="166"/>
      <c r="L180" s="166"/>
    </row>
    <row r="181" spans="1:12" s="2" customFormat="1" ht="24" customHeight="1">
      <c r="A181" s="78" t="s">
        <v>147</v>
      </c>
      <c r="B181" s="81"/>
      <c r="C181" s="79"/>
      <c r="D181" s="79"/>
      <c r="E181" s="79"/>
      <c r="F181" s="80"/>
      <c r="G181" s="167" t="s">
        <v>89</v>
      </c>
      <c r="H181" s="167"/>
      <c r="I181" s="167"/>
      <c r="J181" s="167"/>
      <c r="K181" s="167"/>
      <c r="L181" s="167"/>
    </row>
    <row r="182" spans="1:12" s="2" customFormat="1" ht="24" customHeight="1">
      <c r="A182" s="81" t="s">
        <v>125</v>
      </c>
      <c r="B182" s="81"/>
      <c r="C182" s="79"/>
      <c r="D182" s="79"/>
      <c r="E182" s="79"/>
      <c r="F182" s="80"/>
      <c r="G182" s="168" t="s">
        <v>90</v>
      </c>
      <c r="H182" s="168"/>
      <c r="I182" s="168"/>
      <c r="J182" s="168"/>
      <c r="K182" s="168"/>
      <c r="L182" s="168"/>
    </row>
  </sheetData>
  <sheetProtection/>
  <mergeCells count="28">
    <mergeCell ref="G181:L181"/>
    <mergeCell ref="G182:L182"/>
    <mergeCell ref="G133:L133"/>
    <mergeCell ref="F138:H138"/>
    <mergeCell ref="J138:L138"/>
    <mergeCell ref="F139:H139"/>
    <mergeCell ref="J139:L139"/>
    <mergeCell ref="G180:L180"/>
    <mergeCell ref="F97:H97"/>
    <mergeCell ref="J97:L97"/>
    <mergeCell ref="F98:H98"/>
    <mergeCell ref="J98:L98"/>
    <mergeCell ref="G131:L131"/>
    <mergeCell ref="G132:L132"/>
    <mergeCell ref="G40:L40"/>
    <mergeCell ref="F48:H48"/>
    <mergeCell ref="G42:L42"/>
    <mergeCell ref="G41:L41"/>
    <mergeCell ref="J6:L6"/>
    <mergeCell ref="F7:H7"/>
    <mergeCell ref="F6:H6"/>
    <mergeCell ref="J7:L7"/>
    <mergeCell ref="G91:L91"/>
    <mergeCell ref="G92:L92"/>
    <mergeCell ref="J48:L48"/>
    <mergeCell ref="F49:H49"/>
    <mergeCell ref="J49:L49"/>
    <mergeCell ref="G90:L90"/>
  </mergeCells>
  <printOptions/>
  <pageMargins left="0.7086614173228347" right="0.1968503937007874" top="0.7086614173228347" bottom="0" header="0.1968503937007874" footer="0.1968503937007874"/>
  <pageSetup horizontalDpi="600" verticalDpi="600" orientation="portrait" paperSize="9" scale="66" r:id="rId1"/>
  <rowBreaks count="3" manualBreakCount="3">
    <brk id="42" max="255" man="1"/>
    <brk id="92" max="255" man="1"/>
    <brk id="1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zoomScale="80" zoomScaleNormal="80" zoomScaleSheetLayoutView="40" zoomScalePageLayoutView="0" workbookViewId="0" topLeftCell="A1">
      <selection activeCell="A1" sqref="A1"/>
    </sheetView>
  </sheetViews>
  <sheetFormatPr defaultColWidth="9.50390625" defaultRowHeight="24" customHeight="1"/>
  <cols>
    <col min="1" max="1" width="51.875" style="40" customWidth="1"/>
    <col min="2" max="2" width="0.5" style="40" customWidth="1"/>
    <col min="3" max="3" width="16.50390625" style="40" customWidth="1"/>
    <col min="4" max="4" width="1.00390625" style="40" customWidth="1"/>
    <col min="5" max="5" width="16.50390625" style="40" customWidth="1"/>
    <col min="6" max="6" width="1.00390625" style="40" customWidth="1"/>
    <col min="7" max="7" width="18.00390625" style="40" customWidth="1"/>
    <col min="8" max="8" width="1.00390625" style="40" customWidth="1"/>
    <col min="9" max="9" width="18.00390625" style="40" customWidth="1"/>
    <col min="10" max="10" width="1.00390625" style="40" customWidth="1"/>
    <col min="11" max="11" width="18.00390625" style="40" customWidth="1"/>
    <col min="12" max="12" width="1.00390625" style="40" customWidth="1"/>
    <col min="13" max="13" width="17.00390625" style="40" customWidth="1"/>
    <col min="14" max="14" width="1.00390625" style="40" customWidth="1"/>
    <col min="15" max="15" width="18.00390625" style="40" customWidth="1"/>
    <col min="16" max="16" width="1.00390625" style="40" customWidth="1"/>
    <col min="17" max="17" width="20.50390625" style="40" customWidth="1"/>
    <col min="18" max="18" width="1.00390625" style="40" customWidth="1"/>
    <col min="19" max="19" width="18.00390625" style="40" customWidth="1"/>
    <col min="20" max="20" width="1.4921875" style="40" customWidth="1"/>
    <col min="21" max="21" width="17.00390625" style="40" customWidth="1"/>
    <col min="22" max="22" width="1.00390625" style="40" customWidth="1"/>
    <col min="23" max="23" width="17.00390625" style="40" customWidth="1"/>
    <col min="24" max="24" width="1.00390625" style="40" customWidth="1"/>
    <col min="25" max="25" width="17.00390625" style="40" customWidth="1"/>
    <col min="26" max="16384" width="9.50390625" style="40" customWidth="1"/>
  </cols>
  <sheetData>
    <row r="1" spans="1:25" ht="24" customHeight="1">
      <c r="A1" s="1" t="s">
        <v>92</v>
      </c>
      <c r="B1" s="1"/>
      <c r="S1" s="42"/>
      <c r="T1" s="42"/>
      <c r="U1" s="42"/>
      <c r="Y1" s="43"/>
    </row>
    <row r="2" spans="1:25" ht="24" customHeight="1">
      <c r="A2" s="1" t="s">
        <v>118</v>
      </c>
      <c r="B2" s="1"/>
      <c r="C2" s="45"/>
      <c r="D2" s="45"/>
      <c r="E2" s="45"/>
      <c r="F2" s="45"/>
      <c r="G2" s="45"/>
      <c r="H2" s="45"/>
      <c r="I2" s="45"/>
      <c r="J2" s="45"/>
      <c r="K2" s="18"/>
      <c r="L2" s="45"/>
      <c r="M2" s="18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4" customHeight="1">
      <c r="A3" s="173" t="s">
        <v>179</v>
      </c>
      <c r="B3" s="173"/>
      <c r="C3" s="173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3:25" ht="24" customHeight="1"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28"/>
      <c r="T4" s="28"/>
      <c r="U4" s="28"/>
      <c r="V4" s="47"/>
      <c r="W4" s="47"/>
      <c r="X4" s="47"/>
      <c r="Y4" s="28" t="s">
        <v>26</v>
      </c>
    </row>
    <row r="5" spans="3:25" ht="24" customHeight="1">
      <c r="C5" s="174" t="s">
        <v>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</row>
    <row r="6" spans="1:21" s="51" customFormat="1" ht="24" customHeight="1">
      <c r="A6" s="49"/>
      <c r="B6" s="49"/>
      <c r="C6" s="175" t="s">
        <v>104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</row>
    <row r="7" spans="1:21" s="51" customFormat="1" ht="24" customHeight="1">
      <c r="A7" s="49"/>
      <c r="B7" s="49"/>
      <c r="F7" s="41"/>
      <c r="G7" s="53" t="s">
        <v>131</v>
      </c>
      <c r="I7" s="174" t="s">
        <v>27</v>
      </c>
      <c r="J7" s="174"/>
      <c r="K7" s="174"/>
      <c r="L7" s="174"/>
      <c r="M7" s="174"/>
      <c r="N7" s="174"/>
      <c r="O7" s="174"/>
      <c r="P7" s="174"/>
      <c r="Q7" s="174"/>
      <c r="R7" s="41"/>
      <c r="S7" s="41"/>
      <c r="T7" s="41"/>
      <c r="U7" s="52" t="s">
        <v>44</v>
      </c>
    </row>
    <row r="8" spans="3:21" s="52" customFormat="1" ht="24" customHeight="1">
      <c r="C8" s="53" t="s">
        <v>28</v>
      </c>
      <c r="E8" s="52" t="s">
        <v>67</v>
      </c>
      <c r="F8" s="53"/>
      <c r="G8" s="53" t="s">
        <v>132</v>
      </c>
      <c r="I8" s="53" t="s">
        <v>150</v>
      </c>
      <c r="K8" s="53" t="s">
        <v>150</v>
      </c>
      <c r="M8" s="53" t="s">
        <v>123</v>
      </c>
      <c r="N8" s="54"/>
      <c r="O8" s="53" t="s">
        <v>107</v>
      </c>
      <c r="P8" s="53"/>
      <c r="Q8" s="53" t="s">
        <v>72</v>
      </c>
      <c r="R8" s="53"/>
      <c r="S8" s="41"/>
      <c r="T8" s="41"/>
      <c r="U8" s="53" t="s">
        <v>165</v>
      </c>
    </row>
    <row r="9" spans="3:24" s="52" customFormat="1" ht="24" customHeight="1">
      <c r="C9" s="53" t="s">
        <v>57</v>
      </c>
      <c r="E9" s="52" t="s">
        <v>68</v>
      </c>
      <c r="F9" s="53"/>
      <c r="G9" s="53" t="s">
        <v>133</v>
      </c>
      <c r="I9" s="53" t="s">
        <v>151</v>
      </c>
      <c r="K9" s="53" t="s">
        <v>151</v>
      </c>
      <c r="M9" s="53" t="s">
        <v>106</v>
      </c>
      <c r="N9" s="54"/>
      <c r="O9" s="53" t="s">
        <v>71</v>
      </c>
      <c r="P9" s="53"/>
      <c r="Q9" s="53" t="s">
        <v>73</v>
      </c>
      <c r="R9" s="53"/>
      <c r="S9" s="53" t="s">
        <v>75</v>
      </c>
      <c r="U9" s="52" t="s">
        <v>77</v>
      </c>
      <c r="V9" s="53"/>
      <c r="W9" s="52" t="s">
        <v>40</v>
      </c>
      <c r="X9" s="53"/>
    </row>
    <row r="10" spans="3:25" s="52" customFormat="1" ht="23.25" customHeight="1">
      <c r="C10" s="48" t="s">
        <v>5</v>
      </c>
      <c r="E10" s="48" t="s">
        <v>69</v>
      </c>
      <c r="F10" s="53"/>
      <c r="G10" s="48" t="s">
        <v>134</v>
      </c>
      <c r="H10" s="53"/>
      <c r="I10" s="48" t="s">
        <v>144</v>
      </c>
      <c r="K10" s="48" t="s">
        <v>70</v>
      </c>
      <c r="M10" s="48" t="s">
        <v>158</v>
      </c>
      <c r="N10" s="55"/>
      <c r="O10" s="48" t="s">
        <v>23</v>
      </c>
      <c r="P10" s="53"/>
      <c r="Q10" s="48" t="s">
        <v>169</v>
      </c>
      <c r="R10" s="53"/>
      <c r="S10" s="48" t="s">
        <v>76</v>
      </c>
      <c r="U10" s="48" t="s">
        <v>78</v>
      </c>
      <c r="V10" s="53"/>
      <c r="W10" s="48" t="s">
        <v>35</v>
      </c>
      <c r="X10" s="53"/>
      <c r="Y10" s="48" t="s">
        <v>4</v>
      </c>
    </row>
    <row r="11" spans="1:25" ht="24" customHeight="1">
      <c r="A11" s="1" t="s">
        <v>164</v>
      </c>
      <c r="C11" s="56">
        <v>72005040</v>
      </c>
      <c r="D11" s="56"/>
      <c r="E11" s="56">
        <v>20833734</v>
      </c>
      <c r="F11" s="56"/>
      <c r="G11" s="56">
        <v>-165255</v>
      </c>
      <c r="I11" s="56">
        <v>8579504</v>
      </c>
      <c r="J11" s="56"/>
      <c r="K11" s="56">
        <v>9386416</v>
      </c>
      <c r="L11" s="56"/>
      <c r="M11" s="56">
        <v>178064</v>
      </c>
      <c r="N11" s="56"/>
      <c r="O11" s="56">
        <v>-72032</v>
      </c>
      <c r="P11" s="56"/>
      <c r="Q11" s="56">
        <v>14107084</v>
      </c>
      <c r="R11" s="56"/>
      <c r="S11" s="56">
        <v>218613197</v>
      </c>
      <c r="T11" s="56"/>
      <c r="U11" s="56">
        <f>SUM(C11:S11)</f>
        <v>343465752</v>
      </c>
      <c r="V11" s="56"/>
      <c r="W11" s="56">
        <v>11597842</v>
      </c>
      <c r="X11" s="155"/>
      <c r="Y11" s="56">
        <f>SUM(U11:W11)</f>
        <v>355063594</v>
      </c>
    </row>
    <row r="12" spans="1:25" ht="24" customHeight="1">
      <c r="A12" s="40" t="s">
        <v>194</v>
      </c>
      <c r="C12" s="56">
        <v>0</v>
      </c>
      <c r="D12" s="56"/>
      <c r="E12" s="56">
        <v>0</v>
      </c>
      <c r="F12" s="56"/>
      <c r="G12" s="56">
        <v>0</v>
      </c>
      <c r="I12" s="56">
        <v>0</v>
      </c>
      <c r="J12" s="56"/>
      <c r="K12" s="56">
        <v>0</v>
      </c>
      <c r="L12" s="56"/>
      <c r="M12" s="56">
        <v>0</v>
      </c>
      <c r="N12" s="56"/>
      <c r="O12" s="56">
        <v>0</v>
      </c>
      <c r="P12" s="56"/>
      <c r="Q12" s="56">
        <v>0</v>
      </c>
      <c r="R12" s="56"/>
      <c r="S12" s="56">
        <v>-3845779</v>
      </c>
      <c r="T12" s="56"/>
      <c r="U12" s="56">
        <f>SUM(C12:S12)</f>
        <v>-3845779</v>
      </c>
      <c r="V12" s="56"/>
      <c r="W12" s="56">
        <v>-1150410</v>
      </c>
      <c r="X12" s="56"/>
      <c r="Y12" s="56">
        <f>SUM(U12:W12)</f>
        <v>-4996189</v>
      </c>
    </row>
    <row r="13" spans="1:25" ht="24" customHeight="1">
      <c r="A13" s="40" t="s">
        <v>143</v>
      </c>
      <c r="C13" s="56">
        <v>0</v>
      </c>
      <c r="D13" s="56"/>
      <c r="E13" s="56">
        <v>0</v>
      </c>
      <c r="F13" s="56"/>
      <c r="G13" s="56">
        <v>-494439</v>
      </c>
      <c r="I13" s="56">
        <v>0</v>
      </c>
      <c r="J13" s="56"/>
      <c r="K13" s="56">
        <v>0</v>
      </c>
      <c r="L13" s="56"/>
      <c r="M13" s="56">
        <v>0</v>
      </c>
      <c r="N13" s="56"/>
      <c r="O13" s="56">
        <v>0</v>
      </c>
      <c r="P13" s="56"/>
      <c r="Q13" s="56">
        <v>0</v>
      </c>
      <c r="R13" s="56"/>
      <c r="S13" s="56">
        <v>0</v>
      </c>
      <c r="T13" s="56"/>
      <c r="U13" s="56">
        <f>SUM(C13:S13)</f>
        <v>-494439</v>
      </c>
      <c r="V13" s="56"/>
      <c r="W13" s="56">
        <v>494439</v>
      </c>
      <c r="X13" s="56"/>
      <c r="Y13" s="56">
        <f>SUM(U13:W13)</f>
        <v>0</v>
      </c>
    </row>
    <row r="14" spans="1:25" ht="24" customHeight="1">
      <c r="A14" s="40" t="s">
        <v>145</v>
      </c>
      <c r="C14" s="56">
        <v>0</v>
      </c>
      <c r="D14" s="56"/>
      <c r="E14" s="56">
        <v>0</v>
      </c>
      <c r="F14" s="56"/>
      <c r="G14" s="56">
        <v>0</v>
      </c>
      <c r="I14" s="56">
        <v>-32837</v>
      </c>
      <c r="J14" s="56"/>
      <c r="K14" s="56">
        <v>-415</v>
      </c>
      <c r="L14" s="56"/>
      <c r="M14" s="56">
        <v>0</v>
      </c>
      <c r="N14" s="56"/>
      <c r="O14" s="56">
        <v>0</v>
      </c>
      <c r="P14" s="56"/>
      <c r="Q14" s="56">
        <v>-55409</v>
      </c>
      <c r="R14" s="56"/>
      <c r="S14" s="56">
        <v>88661</v>
      </c>
      <c r="T14" s="56"/>
      <c r="U14" s="56">
        <f>SUM(C14:S14)</f>
        <v>0</v>
      </c>
      <c r="V14" s="56"/>
      <c r="W14" s="56">
        <v>0</v>
      </c>
      <c r="X14" s="56"/>
      <c r="Y14" s="56">
        <f>SUM(U14:W14)</f>
        <v>0</v>
      </c>
    </row>
    <row r="15" spans="1:25" s="58" customFormat="1" ht="24" customHeight="1">
      <c r="A15" s="40" t="s">
        <v>129</v>
      </c>
      <c r="B15" s="40"/>
      <c r="C15" s="57">
        <v>0</v>
      </c>
      <c r="D15" s="39"/>
      <c r="E15" s="57">
        <v>0</v>
      </c>
      <c r="F15" s="39"/>
      <c r="G15" s="39">
        <v>0</v>
      </c>
      <c r="I15" s="39">
        <v>0</v>
      </c>
      <c r="J15" s="39"/>
      <c r="K15" s="39">
        <v>-972427</v>
      </c>
      <c r="L15" s="39"/>
      <c r="M15" s="39">
        <v>-102083</v>
      </c>
      <c r="N15" s="39"/>
      <c r="O15" s="39">
        <v>81127</v>
      </c>
      <c r="P15" s="39"/>
      <c r="Q15" s="39">
        <v>-6496644</v>
      </c>
      <c r="R15" s="39"/>
      <c r="S15" s="20">
        <v>11603568</v>
      </c>
      <c r="T15" s="39"/>
      <c r="U15" s="39">
        <f>SUM(C15:S15)</f>
        <v>4113541</v>
      </c>
      <c r="V15" s="39"/>
      <c r="W15" s="74">
        <v>1680350</v>
      </c>
      <c r="X15" s="39"/>
      <c r="Y15" s="56">
        <f>SUM(C15:E15,U15:W15)</f>
        <v>5793891</v>
      </c>
    </row>
    <row r="16" spans="1:25" ht="24" customHeight="1" thickBot="1">
      <c r="A16" s="51" t="s">
        <v>180</v>
      </c>
      <c r="B16" s="51"/>
      <c r="C16" s="59">
        <f>SUM(C11:C15)</f>
        <v>72005040</v>
      </c>
      <c r="D16" s="39"/>
      <c r="E16" s="59">
        <f>SUM(E11:E15)</f>
        <v>20833734</v>
      </c>
      <c r="F16" s="39"/>
      <c r="G16" s="59">
        <f>SUM(G11:G15)</f>
        <v>-659694</v>
      </c>
      <c r="I16" s="59">
        <f>SUM(I11:I15)</f>
        <v>8546667</v>
      </c>
      <c r="J16" s="39"/>
      <c r="K16" s="59">
        <f>SUM(K11:K15)</f>
        <v>8413574</v>
      </c>
      <c r="L16" s="39"/>
      <c r="M16" s="59">
        <f>SUM(M11:M15)</f>
        <v>75981</v>
      </c>
      <c r="N16" s="39"/>
      <c r="O16" s="59">
        <f>SUM(O11:O15)</f>
        <v>9095</v>
      </c>
      <c r="P16" s="39"/>
      <c r="Q16" s="59">
        <f>SUM(Q11:Q15)</f>
        <v>7555031</v>
      </c>
      <c r="R16" s="39"/>
      <c r="S16" s="59">
        <f>SUM(S11:S15)</f>
        <v>226459647</v>
      </c>
      <c r="T16" s="39"/>
      <c r="U16" s="59">
        <f>SUM(U11:U15)</f>
        <v>343239075</v>
      </c>
      <c r="V16" s="39"/>
      <c r="W16" s="59">
        <f>SUM(W11:W15)</f>
        <v>12622221</v>
      </c>
      <c r="X16" s="39"/>
      <c r="Y16" s="59">
        <f>SUM(Y11:Y15)</f>
        <v>355861296</v>
      </c>
    </row>
    <row r="17" spans="1:25" ht="24" customHeight="1" thickTop="1">
      <c r="A17" s="51"/>
      <c r="B17" s="51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24" customHeight="1">
      <c r="A18" s="90" t="s">
        <v>182</v>
      </c>
      <c r="B18" s="90"/>
      <c r="C18" s="155">
        <v>72005040</v>
      </c>
      <c r="D18" s="155"/>
      <c r="E18" s="155">
        <v>20833734</v>
      </c>
      <c r="F18" s="155"/>
      <c r="G18" s="155">
        <v>-659694</v>
      </c>
      <c r="H18" s="155"/>
      <c r="I18" s="156">
        <v>14296331</v>
      </c>
      <c r="J18" s="156"/>
      <c r="K18" s="156">
        <v>10076906</v>
      </c>
      <c r="L18" s="155"/>
      <c r="M18" s="155">
        <v>67482</v>
      </c>
      <c r="N18" s="155"/>
      <c r="O18" s="155">
        <v>73158</v>
      </c>
      <c r="P18" s="155"/>
      <c r="Q18" s="155">
        <v>6012485</v>
      </c>
      <c r="R18" s="155"/>
      <c r="S18" s="155">
        <v>237347450</v>
      </c>
      <c r="T18" s="155"/>
      <c r="U18" s="157">
        <f>SUM(C18:S18)</f>
        <v>360052892</v>
      </c>
      <c r="V18" s="162"/>
      <c r="W18" s="155">
        <v>14058548</v>
      </c>
      <c r="X18" s="155"/>
      <c r="Y18" s="157">
        <f>SUM(U18:W18)</f>
        <v>374111440</v>
      </c>
    </row>
    <row r="19" spans="1:25" ht="24" customHeight="1">
      <c r="A19" s="40" t="s">
        <v>194</v>
      </c>
      <c r="C19" s="155">
        <v>0</v>
      </c>
      <c r="D19" s="155"/>
      <c r="E19" s="155">
        <v>0</v>
      </c>
      <c r="F19" s="155"/>
      <c r="G19" s="155">
        <v>0</v>
      </c>
      <c r="H19" s="155"/>
      <c r="I19" s="155">
        <v>0</v>
      </c>
      <c r="J19" s="155"/>
      <c r="K19" s="155">
        <v>0</v>
      </c>
      <c r="L19" s="155"/>
      <c r="M19" s="155">
        <v>0</v>
      </c>
      <c r="N19" s="155"/>
      <c r="O19" s="155">
        <v>0</v>
      </c>
      <c r="P19" s="155"/>
      <c r="Q19" s="155">
        <v>0</v>
      </c>
      <c r="R19" s="155"/>
      <c r="S19" s="155">
        <v>-5845142</v>
      </c>
      <c r="T19" s="155"/>
      <c r="U19" s="157">
        <f>SUM(C19:S19)</f>
        <v>-5845142</v>
      </c>
      <c r="V19" s="155"/>
      <c r="W19" s="155">
        <v>-1307265</v>
      </c>
      <c r="X19" s="155"/>
      <c r="Y19" s="157">
        <f>SUM(U19:W19)</f>
        <v>-7152407</v>
      </c>
    </row>
    <row r="20" spans="1:25" ht="24" customHeight="1">
      <c r="A20" s="40" t="s">
        <v>145</v>
      </c>
      <c r="C20" s="19">
        <v>0</v>
      </c>
      <c r="D20" s="19"/>
      <c r="E20" s="19">
        <v>0</v>
      </c>
      <c r="F20" s="19"/>
      <c r="G20" s="19">
        <v>0</v>
      </c>
      <c r="H20" s="155"/>
      <c r="I20" s="19">
        <v>0</v>
      </c>
      <c r="J20" s="19"/>
      <c r="K20" s="19">
        <v>0</v>
      </c>
      <c r="L20" s="19"/>
      <c r="M20" s="19">
        <v>0</v>
      </c>
      <c r="N20" s="155"/>
      <c r="O20" s="19">
        <v>0</v>
      </c>
      <c r="P20" s="155"/>
      <c r="Q20" s="19">
        <v>-26128</v>
      </c>
      <c r="R20" s="155"/>
      <c r="S20" s="19">
        <v>26128</v>
      </c>
      <c r="T20" s="155"/>
      <c r="U20" s="157">
        <f>SUM(C20:S20)</f>
        <v>0</v>
      </c>
      <c r="V20" s="155"/>
      <c r="W20" s="19">
        <v>0</v>
      </c>
      <c r="X20" s="155"/>
      <c r="Y20" s="157">
        <f>SUM(U20:W20)</f>
        <v>0</v>
      </c>
    </row>
    <row r="21" spans="1:25" s="58" customFormat="1" ht="24" customHeight="1">
      <c r="A21" s="40" t="s">
        <v>129</v>
      </c>
      <c r="B21" s="40"/>
      <c r="C21" s="19">
        <v>0</v>
      </c>
      <c r="D21" s="157"/>
      <c r="E21" s="19">
        <v>0</v>
      </c>
      <c r="F21" s="157"/>
      <c r="G21" s="19">
        <v>0</v>
      </c>
      <c r="H21" s="157"/>
      <c r="I21" s="19">
        <v>0</v>
      </c>
      <c r="J21" s="157"/>
      <c r="K21" s="19">
        <v>-3012511</v>
      </c>
      <c r="L21" s="155"/>
      <c r="M21" s="19">
        <v>-633454</v>
      </c>
      <c r="N21" s="157"/>
      <c r="O21" s="19">
        <v>-6209</v>
      </c>
      <c r="P21" s="157"/>
      <c r="Q21" s="19">
        <v>-13175644</v>
      </c>
      <c r="R21" s="157"/>
      <c r="S21" s="19">
        <f>18007195+1</f>
        <v>18007196</v>
      </c>
      <c r="T21" s="157"/>
      <c r="U21" s="157">
        <f>SUM(C21:S21)</f>
        <v>1179378</v>
      </c>
      <c r="V21" s="158"/>
      <c r="W21" s="19">
        <f>1797110-1</f>
        <v>1797109</v>
      </c>
      <c r="X21" s="19"/>
      <c r="Y21" s="157">
        <f>SUM(U21:W21)</f>
        <v>2976487</v>
      </c>
    </row>
    <row r="22" spans="1:25" ht="24" customHeight="1" thickBot="1">
      <c r="A22" s="51" t="s">
        <v>181</v>
      </c>
      <c r="B22" s="51"/>
      <c r="C22" s="59">
        <f>SUM(C18:C21)</f>
        <v>72005040</v>
      </c>
      <c r="D22" s="39"/>
      <c r="E22" s="59">
        <f>SUM(E18:E21)</f>
        <v>20833734</v>
      </c>
      <c r="F22" s="39"/>
      <c r="G22" s="59">
        <f>SUM(G18:G21)</f>
        <v>-659694</v>
      </c>
      <c r="H22" s="39"/>
      <c r="I22" s="59">
        <f>SUM(I18:I21)</f>
        <v>14296331</v>
      </c>
      <c r="J22" s="39"/>
      <c r="K22" s="59">
        <f>SUM(K18:K21)</f>
        <v>7064395</v>
      </c>
      <c r="L22" s="39"/>
      <c r="M22" s="59">
        <f>SUM(M18:M21)</f>
        <v>-565972</v>
      </c>
      <c r="N22" s="39"/>
      <c r="O22" s="59">
        <f>SUM(O18:O21)</f>
        <v>66949</v>
      </c>
      <c r="P22" s="39"/>
      <c r="Q22" s="59">
        <f>SUM(Q18:Q21)</f>
        <v>-7189287</v>
      </c>
      <c r="R22" s="39"/>
      <c r="S22" s="59">
        <f>SUM(S18:S21)</f>
        <v>249535632</v>
      </c>
      <c r="T22" s="39"/>
      <c r="U22" s="59">
        <f>SUM(U18:U21)</f>
        <v>355387128</v>
      </c>
      <c r="V22" s="39"/>
      <c r="W22" s="59">
        <f>SUM(W18:W21)</f>
        <v>14548392</v>
      </c>
      <c r="X22" s="39"/>
      <c r="Y22" s="59">
        <f>SUM(Y18:Y21)</f>
        <v>369935520</v>
      </c>
    </row>
    <row r="23" spans="1:25" ht="24" customHeight="1" thickTop="1">
      <c r="A23" s="51"/>
      <c r="B23" s="51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>
        <f>I22+K22+M22+O22+Q22-'BS'!E61</f>
        <v>0</v>
      </c>
      <c r="R23" s="39"/>
      <c r="S23" s="39">
        <f>'BS'!E64+'BS'!E65-'CE - Conso(E)'!S22</f>
        <v>0</v>
      </c>
      <c r="T23" s="39"/>
      <c r="U23" s="39"/>
      <c r="V23" s="56"/>
      <c r="W23" s="39">
        <f>'BS'!E67-'CE - Conso(E)'!W22</f>
        <v>0</v>
      </c>
      <c r="X23" s="56"/>
      <c r="Y23" s="39">
        <f>Y22-'BS'!E68</f>
        <v>0</v>
      </c>
    </row>
    <row r="24" spans="1:2" ht="24" customHeight="1">
      <c r="A24" s="60" t="s">
        <v>1</v>
      </c>
      <c r="B24" s="60"/>
    </row>
    <row r="25" spans="1:2" ht="24" customHeight="1">
      <c r="A25" s="60"/>
      <c r="B25" s="60"/>
    </row>
    <row r="26" spans="10:14" ht="24" customHeight="1">
      <c r="J26" s="41"/>
      <c r="K26" s="41"/>
      <c r="L26" s="41"/>
      <c r="M26" s="41"/>
      <c r="N26" s="41"/>
    </row>
    <row r="27" spans="1:25" ht="24" customHeight="1">
      <c r="A27" s="133"/>
      <c r="B27" s="134"/>
      <c r="C27" s="134"/>
      <c r="D27" s="63"/>
      <c r="E27" s="57"/>
      <c r="F27" s="57"/>
      <c r="G27" s="63"/>
      <c r="H27" s="63"/>
      <c r="I27" s="57"/>
      <c r="J27" s="57"/>
      <c r="K27" s="57"/>
      <c r="L27" s="57"/>
      <c r="M27" s="57"/>
      <c r="N27" s="172"/>
      <c r="O27" s="172"/>
      <c r="P27" s="172"/>
      <c r="Q27" s="172"/>
      <c r="R27" s="63"/>
      <c r="U27" s="176"/>
      <c r="V27" s="176"/>
      <c r="W27" s="176"/>
      <c r="X27" s="176"/>
      <c r="Y27" s="176"/>
    </row>
    <row r="28" spans="1:25" ht="24" customHeight="1">
      <c r="A28" s="131" t="s">
        <v>147</v>
      </c>
      <c r="B28" s="135"/>
      <c r="C28" s="135"/>
      <c r="D28" s="63"/>
      <c r="E28" s="57"/>
      <c r="H28" s="63"/>
      <c r="I28" s="57"/>
      <c r="K28" s="57"/>
      <c r="L28" s="57"/>
      <c r="M28" s="57"/>
      <c r="T28" s="172" t="s">
        <v>89</v>
      </c>
      <c r="U28" s="172"/>
      <c r="V28" s="172"/>
      <c r="W28" s="172"/>
      <c r="X28" s="172"/>
      <c r="Y28" s="172"/>
    </row>
    <row r="29" spans="1:25" ht="24" customHeight="1">
      <c r="A29" s="132" t="s">
        <v>125</v>
      </c>
      <c r="B29" s="136"/>
      <c r="C29" s="136"/>
      <c r="D29" s="63"/>
      <c r="E29" s="57"/>
      <c r="H29" s="63"/>
      <c r="I29" s="57"/>
      <c r="K29" s="57"/>
      <c r="L29" s="57"/>
      <c r="M29" s="57"/>
      <c r="T29" s="172" t="s">
        <v>90</v>
      </c>
      <c r="U29" s="172"/>
      <c r="V29" s="172"/>
      <c r="W29" s="172"/>
      <c r="X29" s="172"/>
      <c r="Y29" s="172"/>
    </row>
  </sheetData>
  <sheetProtection/>
  <mergeCells count="8">
    <mergeCell ref="T28:Y28"/>
    <mergeCell ref="T29:Y29"/>
    <mergeCell ref="A3:C3"/>
    <mergeCell ref="C5:Y5"/>
    <mergeCell ref="C6:U6"/>
    <mergeCell ref="N27:Q27"/>
    <mergeCell ref="U27:Y27"/>
    <mergeCell ref="I7:Q7"/>
  </mergeCells>
  <printOptions horizontalCentered="1"/>
  <pageMargins left="0.1968503937007874" right="0.1968503937007874" top="0.9055118110236221" bottom="0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zoomScale="90" zoomScaleNormal="90" zoomScaleSheetLayoutView="70" zoomScalePageLayoutView="0" workbookViewId="0" topLeftCell="A1">
      <selection activeCell="A1" sqref="A1"/>
    </sheetView>
  </sheetViews>
  <sheetFormatPr defaultColWidth="9.50390625" defaultRowHeight="24" customHeight="1"/>
  <cols>
    <col min="1" max="1" width="41.50390625" style="40" customWidth="1"/>
    <col min="2" max="2" width="3.00390625" style="41" customWidth="1"/>
    <col min="3" max="3" width="17.50390625" style="40" customWidth="1"/>
    <col min="4" max="4" width="1.4921875" style="40" customWidth="1"/>
    <col min="5" max="5" width="17.50390625" style="40" customWidth="1"/>
    <col min="6" max="6" width="1.4921875" style="40" customWidth="1"/>
    <col min="7" max="7" width="17.50390625" style="40" customWidth="1"/>
    <col min="8" max="8" width="1.4921875" style="40" customWidth="1"/>
    <col min="9" max="9" width="16.50390625" style="40" customWidth="1"/>
    <col min="10" max="10" width="0.875" style="40" customWidth="1"/>
    <col min="11" max="11" width="17.50390625" style="40" customWidth="1"/>
    <col min="12" max="12" width="1.4921875" style="40" customWidth="1"/>
    <col min="13" max="13" width="20.50390625" style="40" customWidth="1"/>
    <col min="14" max="14" width="1.00390625" style="40" customWidth="1"/>
    <col min="15" max="15" width="17.50390625" style="40" customWidth="1"/>
    <col min="16" max="16" width="1.4921875" style="40" customWidth="1"/>
    <col min="17" max="17" width="17.50390625" style="40" customWidth="1"/>
    <col min="18" max="18" width="1.4921875" style="40" customWidth="1"/>
    <col min="19" max="16384" width="9.50390625" style="40" customWidth="1"/>
  </cols>
  <sheetData>
    <row r="1" spans="1:17" ht="24" customHeight="1">
      <c r="A1" s="1" t="s">
        <v>92</v>
      </c>
      <c r="O1" s="42"/>
      <c r="P1" s="42"/>
      <c r="Q1" s="43"/>
    </row>
    <row r="2" spans="1:17" ht="24" customHeight="1">
      <c r="A2" s="1" t="s">
        <v>148</v>
      </c>
      <c r="B2" s="44"/>
      <c r="C2" s="45"/>
      <c r="D2" s="45"/>
      <c r="E2" s="18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24" customHeight="1">
      <c r="A3" s="179" t="s">
        <v>179</v>
      </c>
      <c r="B3" s="179"/>
      <c r="C3" s="179"/>
      <c r="D3" s="179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2:17" ht="24" customHeight="1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28"/>
      <c r="P4" s="28"/>
      <c r="Q4" s="28" t="s">
        <v>26</v>
      </c>
    </row>
    <row r="5" spans="1:17" s="51" customFormat="1" ht="24" customHeight="1">
      <c r="A5" s="49"/>
      <c r="B5" s="50"/>
      <c r="C5" s="174" t="s">
        <v>22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</row>
    <row r="6" spans="1:17" s="51" customFormat="1" ht="24" customHeight="1">
      <c r="A6" s="49"/>
      <c r="B6" s="41"/>
      <c r="C6" s="41"/>
      <c r="D6" s="41"/>
      <c r="E6" s="41"/>
      <c r="F6" s="41"/>
      <c r="G6" s="175" t="s">
        <v>59</v>
      </c>
      <c r="H6" s="175"/>
      <c r="I6" s="175"/>
      <c r="J6" s="175"/>
      <c r="K6" s="175"/>
      <c r="L6" s="175"/>
      <c r="M6" s="175"/>
      <c r="N6" s="41"/>
      <c r="O6" s="41"/>
      <c r="P6" s="41"/>
      <c r="Q6" s="61"/>
    </row>
    <row r="7" spans="2:16" s="52" customFormat="1" ht="24" customHeight="1">
      <c r="B7" s="53"/>
      <c r="C7" s="53" t="s">
        <v>28</v>
      </c>
      <c r="E7" s="52" t="s">
        <v>67</v>
      </c>
      <c r="G7" s="53" t="s">
        <v>150</v>
      </c>
      <c r="I7" s="53" t="s">
        <v>150</v>
      </c>
      <c r="J7" s="53"/>
      <c r="K7" s="53" t="s">
        <v>123</v>
      </c>
      <c r="M7" s="52" t="s">
        <v>107</v>
      </c>
      <c r="P7" s="41"/>
    </row>
    <row r="8" spans="2:15" s="52" customFormat="1" ht="24" customHeight="1">
      <c r="B8" s="53"/>
      <c r="C8" s="53" t="s">
        <v>57</v>
      </c>
      <c r="E8" s="52" t="s">
        <v>68</v>
      </c>
      <c r="G8" s="53" t="s">
        <v>151</v>
      </c>
      <c r="I8" s="53" t="s">
        <v>151</v>
      </c>
      <c r="J8" s="53"/>
      <c r="K8" s="53" t="s">
        <v>106</v>
      </c>
      <c r="M8" s="62" t="s">
        <v>71</v>
      </c>
      <c r="O8" s="53" t="s">
        <v>75</v>
      </c>
    </row>
    <row r="9" spans="2:17" s="52" customFormat="1" ht="24" customHeight="1">
      <c r="B9" s="53"/>
      <c r="C9" s="48" t="s">
        <v>5</v>
      </c>
      <c r="E9" s="48" t="s">
        <v>69</v>
      </c>
      <c r="G9" s="48" t="s">
        <v>144</v>
      </c>
      <c r="I9" s="48" t="s">
        <v>70</v>
      </c>
      <c r="J9" s="53"/>
      <c r="K9" s="48" t="s">
        <v>158</v>
      </c>
      <c r="M9" s="48" t="s">
        <v>23</v>
      </c>
      <c r="O9" s="48" t="s">
        <v>74</v>
      </c>
      <c r="Q9" s="48" t="s">
        <v>4</v>
      </c>
    </row>
    <row r="10" spans="1:17" ht="24" customHeight="1">
      <c r="A10" s="103" t="s">
        <v>166</v>
      </c>
      <c r="B10" s="53"/>
      <c r="C10" s="63">
        <v>72005040</v>
      </c>
      <c r="D10" s="57"/>
      <c r="E10" s="63">
        <v>20833734</v>
      </c>
      <c r="F10" s="63"/>
      <c r="G10" s="63">
        <v>8288586</v>
      </c>
      <c r="H10" s="57"/>
      <c r="I10" s="63">
        <v>9394669</v>
      </c>
      <c r="J10" s="63"/>
      <c r="K10" s="63">
        <v>178064</v>
      </c>
      <c r="L10" s="57"/>
      <c r="M10" s="63">
        <v>-72032</v>
      </c>
      <c r="N10" s="57"/>
      <c r="O10" s="63">
        <v>198347194</v>
      </c>
      <c r="P10" s="57"/>
      <c r="Q10" s="63">
        <f>SUM(C10:O10)</f>
        <v>308975255</v>
      </c>
    </row>
    <row r="11" spans="1:17" ht="24" customHeight="1">
      <c r="A11" s="108" t="s">
        <v>194</v>
      </c>
      <c r="B11" s="53"/>
      <c r="C11" s="63">
        <v>0</v>
      </c>
      <c r="D11" s="57"/>
      <c r="E11" s="63">
        <v>0</v>
      </c>
      <c r="F11" s="63"/>
      <c r="G11" s="63">
        <v>0</v>
      </c>
      <c r="H11" s="57"/>
      <c r="I11" s="63">
        <v>0</v>
      </c>
      <c r="J11" s="63"/>
      <c r="K11" s="63">
        <v>0</v>
      </c>
      <c r="L11" s="57"/>
      <c r="M11" s="63">
        <v>0</v>
      </c>
      <c r="N11" s="57"/>
      <c r="O11" s="63">
        <v>-3845779</v>
      </c>
      <c r="P11" s="57"/>
      <c r="Q11" s="63">
        <f>SUM(C11:O11)</f>
        <v>-3845779</v>
      </c>
    </row>
    <row r="12" spans="1:17" ht="24" customHeight="1">
      <c r="A12" s="108" t="s">
        <v>145</v>
      </c>
      <c r="B12" s="53"/>
      <c r="C12" s="63">
        <v>0</v>
      </c>
      <c r="D12" s="57"/>
      <c r="E12" s="63">
        <v>0</v>
      </c>
      <c r="F12" s="63"/>
      <c r="G12" s="63">
        <v>-32837</v>
      </c>
      <c r="H12" s="57"/>
      <c r="I12" s="63">
        <v>-415</v>
      </c>
      <c r="J12" s="63"/>
      <c r="K12" s="63">
        <v>0</v>
      </c>
      <c r="L12" s="57"/>
      <c r="M12" s="63">
        <v>0</v>
      </c>
      <c r="N12" s="57"/>
      <c r="O12" s="63">
        <v>33252</v>
      </c>
      <c r="P12" s="57"/>
      <c r="Q12" s="63">
        <f>SUM(C12:O12)</f>
        <v>0</v>
      </c>
    </row>
    <row r="13" spans="1:17" ht="24" customHeight="1">
      <c r="A13" s="108" t="s">
        <v>129</v>
      </c>
      <c r="B13" s="53"/>
      <c r="C13" s="56">
        <v>0</v>
      </c>
      <c r="D13" s="56"/>
      <c r="E13" s="56">
        <v>0</v>
      </c>
      <c r="F13" s="56"/>
      <c r="G13" s="64">
        <v>0</v>
      </c>
      <c r="H13" s="57"/>
      <c r="I13" s="64">
        <v>-969205</v>
      </c>
      <c r="J13" s="64"/>
      <c r="K13" s="64">
        <v>-102083</v>
      </c>
      <c r="L13" s="57"/>
      <c r="M13" s="64">
        <v>81127</v>
      </c>
      <c r="N13" s="56"/>
      <c r="O13" s="56">
        <v>11381333</v>
      </c>
      <c r="P13" s="56"/>
      <c r="Q13" s="56">
        <f>SUM(C13:O13)</f>
        <v>10391172</v>
      </c>
    </row>
    <row r="14" spans="1:17" ht="24" customHeight="1" thickBot="1">
      <c r="A14" s="107" t="s">
        <v>180</v>
      </c>
      <c r="B14" s="53"/>
      <c r="C14" s="59">
        <f>SUM(C10:C13)</f>
        <v>72005040</v>
      </c>
      <c r="D14" s="39"/>
      <c r="E14" s="59">
        <f>SUM(E10:E13)</f>
        <v>20833734</v>
      </c>
      <c r="F14" s="39"/>
      <c r="G14" s="59">
        <f>SUM(G10:G13)</f>
        <v>8255749</v>
      </c>
      <c r="H14" s="39"/>
      <c r="I14" s="59">
        <f>SUM(I10:I13)</f>
        <v>8425049</v>
      </c>
      <c r="J14" s="39"/>
      <c r="K14" s="59">
        <f>SUM(K10:K13)</f>
        <v>75981</v>
      </c>
      <c r="L14" s="39"/>
      <c r="M14" s="59">
        <f>SUM(M10:M13)</f>
        <v>9095</v>
      </c>
      <c r="N14" s="39"/>
      <c r="O14" s="59">
        <f>SUM(O10:O13)</f>
        <v>205916000</v>
      </c>
      <c r="P14" s="39"/>
      <c r="Q14" s="59">
        <f>SUM(Q10:Q13)</f>
        <v>315520648</v>
      </c>
    </row>
    <row r="15" spans="1:17" ht="24" customHeight="1" thickTop="1">
      <c r="A15" s="51"/>
      <c r="B15" s="53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24" customHeight="1">
      <c r="A16" s="90" t="s">
        <v>182</v>
      </c>
      <c r="B16" s="53"/>
      <c r="C16" s="63">
        <v>72005040</v>
      </c>
      <c r="D16" s="57"/>
      <c r="E16" s="63">
        <v>20833734</v>
      </c>
      <c r="F16" s="63"/>
      <c r="G16" s="63">
        <v>14005413</v>
      </c>
      <c r="H16" s="57"/>
      <c r="I16" s="63">
        <v>10084234</v>
      </c>
      <c r="J16" s="63"/>
      <c r="K16" s="63">
        <v>67482</v>
      </c>
      <c r="L16" s="57"/>
      <c r="M16" s="63">
        <v>73158</v>
      </c>
      <c r="N16" s="57"/>
      <c r="O16" s="63">
        <v>214665316</v>
      </c>
      <c r="P16" s="57"/>
      <c r="Q16" s="63">
        <f>SUM(C16:O16)</f>
        <v>331734377</v>
      </c>
    </row>
    <row r="17" spans="1:17" ht="24" customHeight="1">
      <c r="A17" s="108" t="s">
        <v>194</v>
      </c>
      <c r="B17" s="53"/>
      <c r="C17" s="63">
        <v>0</v>
      </c>
      <c r="D17" s="57"/>
      <c r="E17" s="63">
        <v>0</v>
      </c>
      <c r="F17" s="63"/>
      <c r="G17" s="63">
        <v>0</v>
      </c>
      <c r="H17" s="57"/>
      <c r="I17" s="63">
        <v>0</v>
      </c>
      <c r="J17" s="63"/>
      <c r="K17" s="63">
        <v>0</v>
      </c>
      <c r="L17" s="57"/>
      <c r="M17" s="63">
        <v>0</v>
      </c>
      <c r="N17" s="57"/>
      <c r="O17" s="63">
        <v>-5845142</v>
      </c>
      <c r="P17" s="57"/>
      <c r="Q17" s="63">
        <f>SUM(C17:O17)</f>
        <v>-5845142</v>
      </c>
    </row>
    <row r="18" spans="1:17" ht="24" customHeight="1">
      <c r="A18" s="40" t="s">
        <v>129</v>
      </c>
      <c r="B18" s="53"/>
      <c r="C18" s="63">
        <v>0</v>
      </c>
      <c r="D18" s="153"/>
      <c r="E18" s="63">
        <v>0</v>
      </c>
      <c r="F18" s="153"/>
      <c r="G18" s="63">
        <v>0</v>
      </c>
      <c r="H18" s="57"/>
      <c r="I18" s="63">
        <v>-3019598</v>
      </c>
      <c r="J18" s="64"/>
      <c r="K18" s="63">
        <v>-633454</v>
      </c>
      <c r="L18" s="57"/>
      <c r="M18" s="63">
        <v>-6209</v>
      </c>
      <c r="N18" s="153"/>
      <c r="O18" s="63">
        <v>18264724</v>
      </c>
      <c r="P18" s="153"/>
      <c r="Q18" s="153">
        <f>SUM(C18:O18)</f>
        <v>14605463</v>
      </c>
    </row>
    <row r="19" spans="1:17" ht="24" customHeight="1" thickBot="1">
      <c r="A19" s="107" t="s">
        <v>181</v>
      </c>
      <c r="B19" s="53"/>
      <c r="C19" s="59">
        <f>SUM(C16:C18)</f>
        <v>72005040</v>
      </c>
      <c r="D19" s="39"/>
      <c r="E19" s="59">
        <f>SUM(E16:E18)</f>
        <v>20833734</v>
      </c>
      <c r="F19" s="39"/>
      <c r="G19" s="59">
        <f>SUM(G16:G18)</f>
        <v>14005413</v>
      </c>
      <c r="H19" s="39"/>
      <c r="I19" s="59">
        <f>SUM(I16:I18)</f>
        <v>7064636</v>
      </c>
      <c r="J19" s="39"/>
      <c r="K19" s="59">
        <f>SUM(K16:K18)</f>
        <v>-565972</v>
      </c>
      <c r="L19" s="39"/>
      <c r="M19" s="59">
        <f>SUM(M16:M18)</f>
        <v>66949</v>
      </c>
      <c r="N19" s="39"/>
      <c r="O19" s="59">
        <f>SUM(O16:O18)</f>
        <v>227084898</v>
      </c>
      <c r="P19" s="39"/>
      <c r="Q19" s="59">
        <f>SUM(Q16:Q18)</f>
        <v>340494698</v>
      </c>
    </row>
    <row r="20" spans="1:17" ht="24" customHeight="1" thickTop="1">
      <c r="A20" s="51"/>
      <c r="B20" s="53"/>
      <c r="C20" s="39">
        <f>'BS'!I53+'BS'!I54-'CE - Seperate(E)'!C19</f>
        <v>0</v>
      </c>
      <c r="D20" s="39"/>
      <c r="E20" s="39">
        <f>'BS'!I59-'CE - Seperate(E)'!E19</f>
        <v>0</v>
      </c>
      <c r="F20" s="39"/>
      <c r="G20" s="39"/>
      <c r="H20" s="39"/>
      <c r="I20" s="39"/>
      <c r="J20" s="39"/>
      <c r="K20" s="39"/>
      <c r="L20" s="39"/>
      <c r="M20" s="39">
        <f>G19+I19+K19+M19-'BS'!I61</f>
        <v>0</v>
      </c>
      <c r="N20" s="39"/>
      <c r="O20" s="39">
        <f>'BS'!I64+'BS'!I65-'CE - Seperate(E)'!O19</f>
        <v>0</v>
      </c>
      <c r="P20" s="39"/>
      <c r="Q20" s="39">
        <f>SUM(Q16:Q18)-Q19</f>
        <v>0</v>
      </c>
    </row>
    <row r="21" ht="24" customHeight="1">
      <c r="A21" s="60" t="s">
        <v>1</v>
      </c>
    </row>
    <row r="22" ht="24" customHeight="1">
      <c r="A22" s="60"/>
    </row>
    <row r="23" spans="9:13" ht="24" customHeight="1">
      <c r="I23" s="41"/>
      <c r="J23" s="41"/>
      <c r="K23" s="41"/>
      <c r="L23" s="41"/>
      <c r="M23" s="41"/>
    </row>
    <row r="24" spans="1:17" ht="24" customHeight="1">
      <c r="A24" s="181"/>
      <c r="B24" s="181"/>
      <c r="C24" s="181"/>
      <c r="D24" s="57"/>
      <c r="E24" s="63"/>
      <c r="F24" s="57"/>
      <c r="G24" s="63"/>
      <c r="H24" s="57"/>
      <c r="I24" s="57"/>
      <c r="J24" s="57"/>
      <c r="K24" s="57"/>
      <c r="L24" s="57"/>
      <c r="M24" s="177"/>
      <c r="N24" s="177"/>
      <c r="O24" s="177"/>
      <c r="P24" s="177"/>
      <c r="Q24" s="177"/>
    </row>
    <row r="25" spans="1:18" ht="24" customHeight="1">
      <c r="A25" s="180" t="s">
        <v>147</v>
      </c>
      <c r="B25" s="180"/>
      <c r="C25" s="180"/>
      <c r="D25" s="180"/>
      <c r="E25" s="63"/>
      <c r="F25" s="57"/>
      <c r="G25" s="63"/>
      <c r="H25" s="57"/>
      <c r="J25" s="57"/>
      <c r="K25" s="57"/>
      <c r="L25" s="57"/>
      <c r="M25" s="172" t="s">
        <v>89</v>
      </c>
      <c r="N25" s="172"/>
      <c r="O25" s="172"/>
      <c r="P25" s="172"/>
      <c r="Q25" s="172"/>
      <c r="R25" s="172"/>
    </row>
    <row r="26" spans="1:18" ht="24" customHeight="1">
      <c r="A26" s="178" t="s">
        <v>125</v>
      </c>
      <c r="B26" s="178"/>
      <c r="C26" s="178"/>
      <c r="D26" s="178"/>
      <c r="E26" s="63"/>
      <c r="F26" s="57"/>
      <c r="G26" s="63"/>
      <c r="H26" s="57"/>
      <c r="J26" s="57"/>
      <c r="K26" s="57"/>
      <c r="L26" s="57"/>
      <c r="M26" s="172" t="s">
        <v>90</v>
      </c>
      <c r="N26" s="172"/>
      <c r="O26" s="172"/>
      <c r="P26" s="172"/>
      <c r="Q26" s="172"/>
      <c r="R26" s="172"/>
    </row>
  </sheetData>
  <sheetProtection/>
  <mergeCells count="9">
    <mergeCell ref="M24:Q24"/>
    <mergeCell ref="A26:D26"/>
    <mergeCell ref="M26:R26"/>
    <mergeCell ref="A3:D3"/>
    <mergeCell ref="A25:D25"/>
    <mergeCell ref="C5:Q5"/>
    <mergeCell ref="G6:M6"/>
    <mergeCell ref="M25:R25"/>
    <mergeCell ref="A24:C24"/>
  </mergeCells>
  <printOptions horizontalCentered="1"/>
  <pageMargins left="0.3937007874015748" right="0.3937007874015748" top="0.9055118110236221" bottom="0.2362204724409449" header="0.31496062992125984" footer="0.3149606299212598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1"/>
  <sheetViews>
    <sheetView showGridLines="0" zoomScale="85" zoomScaleNormal="85" zoomScaleSheetLayoutView="85" workbookViewId="0" topLeftCell="A1">
      <selection activeCell="A1" sqref="A1"/>
    </sheetView>
  </sheetViews>
  <sheetFormatPr defaultColWidth="10.50390625" defaultRowHeight="23.25" customHeight="1"/>
  <cols>
    <col min="1" max="1" width="47.50390625" style="2" customWidth="1"/>
    <col min="2" max="2" width="17.00390625" style="2" customWidth="1"/>
    <col min="3" max="3" width="0.5" style="2" customWidth="1"/>
    <col min="4" max="4" width="8.50390625" style="2" bestFit="1" customWidth="1"/>
    <col min="5" max="5" width="0.5" style="2" customWidth="1"/>
    <col min="6" max="6" width="15.875" style="16" customWidth="1"/>
    <col min="7" max="7" width="0.5" style="16" customWidth="1"/>
    <col min="8" max="8" width="15.875" style="16" customWidth="1"/>
    <col min="9" max="9" width="0.5" style="16" customWidth="1"/>
    <col min="10" max="10" width="15.875" style="16" customWidth="1"/>
    <col min="11" max="11" width="0.5" style="16" customWidth="1"/>
    <col min="12" max="12" width="15.875" style="16" customWidth="1"/>
    <col min="13" max="13" width="1.00390625" style="2" customWidth="1"/>
    <col min="14" max="16384" width="10.50390625" style="2" customWidth="1"/>
  </cols>
  <sheetData>
    <row r="1" spans="1:12" ht="23.25" customHeight="1">
      <c r="A1" s="1" t="s">
        <v>92</v>
      </c>
      <c r="B1" s="1"/>
      <c r="C1" s="4"/>
      <c r="F1" s="2"/>
      <c r="G1" s="2"/>
      <c r="H1" s="2"/>
      <c r="I1" s="2"/>
      <c r="J1" s="2"/>
      <c r="K1" s="2"/>
      <c r="L1" s="2"/>
    </row>
    <row r="2" spans="1:12" ht="23.25" customHeight="1">
      <c r="A2" s="4" t="s">
        <v>20</v>
      </c>
      <c r="B2" s="4"/>
      <c r="C2" s="4"/>
      <c r="D2" s="5"/>
      <c r="E2" s="5"/>
      <c r="F2" s="6"/>
      <c r="G2" s="6"/>
      <c r="H2" s="6"/>
      <c r="I2" s="6"/>
      <c r="J2" s="6"/>
      <c r="K2" s="6"/>
      <c r="L2" s="6"/>
    </row>
    <row r="3" spans="1:12" ht="23.25" customHeight="1">
      <c r="A3" s="173" t="s">
        <v>179</v>
      </c>
      <c r="B3" s="173"/>
      <c r="C3" s="173"/>
      <c r="D3" s="173"/>
      <c r="E3" s="173"/>
      <c r="F3" s="6"/>
      <c r="G3" s="6"/>
      <c r="H3" s="6"/>
      <c r="I3" s="6"/>
      <c r="J3" s="6"/>
      <c r="K3" s="6"/>
      <c r="L3" s="6"/>
    </row>
    <row r="4" spans="1:12" ht="23.25" customHeight="1">
      <c r="A4" s="5"/>
      <c r="B4" s="5"/>
      <c r="C4" s="5"/>
      <c r="D4" s="5"/>
      <c r="E4" s="5"/>
      <c r="F4" s="6"/>
      <c r="G4" s="6"/>
      <c r="H4" s="6"/>
      <c r="I4" s="6"/>
      <c r="J4" s="8"/>
      <c r="K4" s="6"/>
      <c r="L4" s="8" t="s">
        <v>26</v>
      </c>
    </row>
    <row r="5" spans="1:12" ht="23.25" customHeight="1">
      <c r="A5" s="5"/>
      <c r="B5" s="5"/>
      <c r="C5" s="5"/>
      <c r="D5" s="5"/>
      <c r="E5" s="18"/>
      <c r="F5" s="171" t="s">
        <v>6</v>
      </c>
      <c r="G5" s="171"/>
      <c r="H5" s="171"/>
      <c r="I5" s="18"/>
      <c r="J5" s="171" t="s">
        <v>7</v>
      </c>
      <c r="K5" s="171"/>
      <c r="L5" s="171"/>
    </row>
    <row r="6" spans="1:12" ht="23.25" customHeight="1">
      <c r="A6" s="5"/>
      <c r="B6" s="5"/>
      <c r="C6" s="5"/>
      <c r="D6" s="5"/>
      <c r="E6" s="18"/>
      <c r="F6" s="169" t="s">
        <v>23</v>
      </c>
      <c r="G6" s="169"/>
      <c r="H6" s="169"/>
      <c r="I6" s="18"/>
      <c r="J6" s="169" t="s">
        <v>24</v>
      </c>
      <c r="K6" s="169"/>
      <c r="L6" s="169"/>
    </row>
    <row r="7" spans="4:12" ht="23.25" customHeight="1">
      <c r="D7" s="112"/>
      <c r="E7" s="5"/>
      <c r="F7" s="113">
        <v>2022</v>
      </c>
      <c r="G7" s="112"/>
      <c r="H7" s="113">
        <v>2021</v>
      </c>
      <c r="I7" s="112"/>
      <c r="J7" s="113">
        <v>2022</v>
      </c>
      <c r="K7" s="112"/>
      <c r="L7" s="113">
        <v>2021</v>
      </c>
    </row>
    <row r="8" spans="1:12" ht="23.25" customHeight="1">
      <c r="A8" s="26" t="s">
        <v>2</v>
      </c>
      <c r="B8" s="26"/>
      <c r="D8" s="112"/>
      <c r="E8" s="5"/>
      <c r="F8" s="114"/>
      <c r="G8" s="112"/>
      <c r="H8" s="114"/>
      <c r="I8" s="112"/>
      <c r="J8" s="114"/>
      <c r="K8" s="112"/>
      <c r="L8" s="114"/>
    </row>
    <row r="9" spans="1:12" ht="23.25" customHeight="1">
      <c r="A9" s="2" t="s">
        <v>97</v>
      </c>
      <c r="D9" s="115"/>
      <c r="E9" s="5"/>
      <c r="F9" s="104">
        <v>23249310</v>
      </c>
      <c r="G9" s="104"/>
      <c r="H9" s="104">
        <v>16445485</v>
      </c>
      <c r="I9" s="105"/>
      <c r="J9" s="104">
        <v>20637899</v>
      </c>
      <c r="K9" s="104"/>
      <c r="L9" s="104">
        <v>13781517</v>
      </c>
    </row>
    <row r="10" spans="1:12" ht="23.25" customHeight="1">
      <c r="A10" s="18" t="s">
        <v>101</v>
      </c>
      <c r="B10" s="18"/>
      <c r="C10" s="1"/>
      <c r="D10" s="115"/>
      <c r="F10" s="86"/>
      <c r="G10" s="98"/>
      <c r="H10" s="98"/>
      <c r="I10" s="98"/>
      <c r="J10" s="98"/>
      <c r="K10" s="98"/>
      <c r="L10" s="98"/>
    </row>
    <row r="11" spans="1:12" ht="23.25" customHeight="1">
      <c r="A11" s="161" t="s">
        <v>195</v>
      </c>
      <c r="B11" s="82"/>
      <c r="C11" s="1"/>
      <c r="D11" s="31"/>
      <c r="F11" s="86"/>
      <c r="G11" s="19"/>
      <c r="H11" s="19"/>
      <c r="I11" s="116"/>
      <c r="J11" s="19"/>
      <c r="K11" s="75"/>
      <c r="L11" s="19"/>
    </row>
    <row r="12" spans="1:12" ht="23.25" customHeight="1">
      <c r="A12" s="163" t="s">
        <v>196</v>
      </c>
      <c r="B12" s="82"/>
      <c r="C12" s="1"/>
      <c r="D12" s="31"/>
      <c r="F12" s="104">
        <v>2806201</v>
      </c>
      <c r="G12" s="104"/>
      <c r="H12" s="106">
        <v>2594288</v>
      </c>
      <c r="I12" s="105"/>
      <c r="J12" s="104">
        <v>1956737</v>
      </c>
      <c r="K12" s="104"/>
      <c r="L12" s="104">
        <v>1723511</v>
      </c>
    </row>
    <row r="13" spans="1:12" ht="23.25" customHeight="1">
      <c r="A13" s="163" t="s">
        <v>197</v>
      </c>
      <c r="B13" s="82"/>
      <c r="C13" s="1"/>
      <c r="D13" s="31"/>
      <c r="F13" s="104">
        <v>11139202</v>
      </c>
      <c r="G13" s="104"/>
      <c r="H13" s="106">
        <v>16154421</v>
      </c>
      <c r="I13" s="105"/>
      <c r="J13" s="104">
        <v>9052920</v>
      </c>
      <c r="K13" s="104"/>
      <c r="L13" s="104">
        <v>13813110</v>
      </c>
    </row>
    <row r="14" spans="1:12" ht="23.25" customHeight="1">
      <c r="A14" s="163" t="s">
        <v>60</v>
      </c>
      <c r="B14" s="82"/>
      <c r="C14" s="1"/>
      <c r="D14" s="117"/>
      <c r="F14" s="104">
        <v>-587724</v>
      </c>
      <c r="G14" s="104"/>
      <c r="H14" s="106">
        <v>-635664</v>
      </c>
      <c r="I14" s="105"/>
      <c r="J14" s="104">
        <v>0</v>
      </c>
      <c r="K14" s="104"/>
      <c r="L14" s="104">
        <v>0</v>
      </c>
    </row>
    <row r="15" spans="1:12" ht="23.25" customHeight="1">
      <c r="A15" s="163" t="s">
        <v>198</v>
      </c>
      <c r="B15" s="82"/>
      <c r="C15" s="1"/>
      <c r="D15" s="31"/>
      <c r="F15" s="104">
        <v>451</v>
      </c>
      <c r="G15" s="104"/>
      <c r="H15" s="106">
        <v>-41</v>
      </c>
      <c r="I15" s="105"/>
      <c r="J15" s="104">
        <v>40</v>
      </c>
      <c r="K15" s="104"/>
      <c r="L15" s="104">
        <v>-51</v>
      </c>
    </row>
    <row r="16" spans="1:12" ht="23.25" customHeight="1">
      <c r="A16" s="163" t="s">
        <v>199</v>
      </c>
      <c r="B16" s="82"/>
      <c r="C16" s="1"/>
      <c r="D16" s="31"/>
      <c r="F16" s="104">
        <v>-103888</v>
      </c>
      <c r="G16" s="105"/>
      <c r="H16" s="106">
        <v>-640237</v>
      </c>
      <c r="I16" s="105"/>
      <c r="J16" s="104">
        <v>-103888</v>
      </c>
      <c r="K16" s="104"/>
      <c r="L16" s="104">
        <v>-484133</v>
      </c>
    </row>
    <row r="17" spans="1:12" ht="23.25" customHeight="1">
      <c r="A17" s="163" t="s">
        <v>200</v>
      </c>
      <c r="B17" s="82"/>
      <c r="C17" s="1"/>
      <c r="D17" s="31"/>
      <c r="F17" s="2"/>
      <c r="G17" s="2"/>
      <c r="H17" s="2"/>
      <c r="I17" s="2"/>
      <c r="J17" s="2"/>
      <c r="K17" s="2"/>
      <c r="L17" s="2"/>
    </row>
    <row r="18" spans="1:12" ht="23.25" customHeight="1">
      <c r="A18" s="164" t="s">
        <v>201</v>
      </c>
      <c r="B18" s="82"/>
      <c r="C18" s="1"/>
      <c r="D18" s="31"/>
      <c r="F18" s="104">
        <v>1295760</v>
      </c>
      <c r="G18" s="105"/>
      <c r="H18" s="106">
        <v>1718487</v>
      </c>
      <c r="I18" s="105"/>
      <c r="J18" s="104">
        <v>1295643</v>
      </c>
      <c r="K18" s="104"/>
      <c r="L18" s="104">
        <v>1720237</v>
      </c>
    </row>
    <row r="19" spans="1:12" ht="23.25" customHeight="1">
      <c r="A19" s="163" t="s">
        <v>202</v>
      </c>
      <c r="B19" s="82"/>
      <c r="C19" s="1"/>
      <c r="D19" s="31"/>
      <c r="F19" s="104">
        <v>833917</v>
      </c>
      <c r="G19" s="105"/>
      <c r="H19" s="106">
        <v>553084</v>
      </c>
      <c r="I19" s="105"/>
      <c r="J19" s="104">
        <v>886183</v>
      </c>
      <c r="K19" s="104"/>
      <c r="L19" s="104">
        <v>557511</v>
      </c>
    </row>
    <row r="20" spans="1:12" ht="23.25" customHeight="1">
      <c r="A20" s="163" t="s">
        <v>203</v>
      </c>
      <c r="B20" s="82"/>
      <c r="C20" s="1"/>
      <c r="D20" s="31"/>
      <c r="F20" s="104">
        <v>0</v>
      </c>
      <c r="G20" s="105"/>
      <c r="H20" s="106">
        <v>0</v>
      </c>
      <c r="I20" s="105"/>
      <c r="J20" s="104">
        <v>0</v>
      </c>
      <c r="K20" s="104"/>
      <c r="L20" s="104">
        <v>-599473</v>
      </c>
    </row>
    <row r="21" spans="1:12" ht="23.25" customHeight="1">
      <c r="A21" s="163" t="s">
        <v>204</v>
      </c>
      <c r="B21" s="82"/>
      <c r="C21" s="1"/>
      <c r="D21" s="31"/>
      <c r="F21" s="104">
        <v>98745</v>
      </c>
      <c r="G21" s="105"/>
      <c r="H21" s="106">
        <v>189480</v>
      </c>
      <c r="I21" s="105"/>
      <c r="J21" s="104">
        <v>92176</v>
      </c>
      <c r="K21" s="104"/>
      <c r="L21" s="104">
        <v>189480</v>
      </c>
    </row>
    <row r="22" spans="1:12" ht="23.25" customHeight="1">
      <c r="A22" s="160" t="s">
        <v>205</v>
      </c>
      <c r="B22" s="83"/>
      <c r="D22" s="31"/>
      <c r="E22" s="31"/>
      <c r="F22" s="104">
        <v>235240</v>
      </c>
      <c r="G22" s="105"/>
      <c r="H22" s="106">
        <v>236316</v>
      </c>
      <c r="I22" s="105"/>
      <c r="J22" s="104">
        <v>235240</v>
      </c>
      <c r="K22" s="104"/>
      <c r="L22" s="104">
        <v>235218</v>
      </c>
    </row>
    <row r="23" spans="1:12" ht="23.25" customHeight="1">
      <c r="A23" s="160" t="s">
        <v>206</v>
      </c>
      <c r="B23" s="83"/>
      <c r="D23" s="31"/>
      <c r="E23" s="31"/>
      <c r="F23" s="104">
        <v>712873</v>
      </c>
      <c r="G23" s="104"/>
      <c r="H23" s="106">
        <v>443367</v>
      </c>
      <c r="I23" s="105"/>
      <c r="J23" s="104">
        <v>712873</v>
      </c>
      <c r="K23" s="104"/>
      <c r="L23" s="104">
        <v>443367</v>
      </c>
    </row>
    <row r="24" spans="1:12" ht="23.25" customHeight="1">
      <c r="A24" s="160" t="s">
        <v>207</v>
      </c>
      <c r="B24" s="83"/>
      <c r="D24" s="31"/>
      <c r="F24" s="104">
        <v>54013</v>
      </c>
      <c r="G24" s="104"/>
      <c r="H24" s="106">
        <v>1263357</v>
      </c>
      <c r="I24" s="105"/>
      <c r="J24" s="104">
        <v>-120056</v>
      </c>
      <c r="K24" s="104"/>
      <c r="L24" s="104">
        <v>1155541</v>
      </c>
    </row>
    <row r="25" spans="1:12" ht="23.25" customHeight="1">
      <c r="A25" s="160" t="s">
        <v>208</v>
      </c>
      <c r="B25" s="83"/>
      <c r="D25" s="118"/>
      <c r="F25" s="104">
        <v>-124578</v>
      </c>
      <c r="G25" s="104"/>
      <c r="H25" s="106">
        <v>-91382</v>
      </c>
      <c r="I25" s="105"/>
      <c r="J25" s="104">
        <v>-251305</v>
      </c>
      <c r="K25" s="104"/>
      <c r="L25" s="104">
        <v>-355437</v>
      </c>
    </row>
    <row r="26" spans="1:12" ht="23.25" customHeight="1">
      <c r="A26" s="160" t="s">
        <v>209</v>
      </c>
      <c r="B26" s="83"/>
      <c r="D26" s="118"/>
      <c r="F26" s="119">
        <v>-1768160</v>
      </c>
      <c r="G26" s="104"/>
      <c r="H26" s="120">
        <v>-1481623</v>
      </c>
      <c r="I26" s="105"/>
      <c r="J26" s="119">
        <v>-2146305</v>
      </c>
      <c r="K26" s="104"/>
      <c r="L26" s="119">
        <v>-2266769</v>
      </c>
    </row>
    <row r="27" spans="4:12" ht="23.25" customHeight="1">
      <c r="D27" s="31"/>
      <c r="E27" s="31"/>
      <c r="F27" s="74">
        <f>SUM(F9:F26)</f>
        <v>37841362</v>
      </c>
      <c r="G27" s="121"/>
      <c r="H27" s="74">
        <f>SUM(H9:H26)</f>
        <v>36749338</v>
      </c>
      <c r="I27" s="91"/>
      <c r="J27" s="74">
        <f>SUM(J9:J26)</f>
        <v>32248157</v>
      </c>
      <c r="K27" s="91"/>
      <c r="L27" s="91">
        <f>SUM(L9:L26)</f>
        <v>29913629</v>
      </c>
    </row>
    <row r="28" spans="1:12" ht="23.25" customHeight="1">
      <c r="A28" s="2" t="s">
        <v>93</v>
      </c>
      <c r="C28" s="26"/>
      <c r="D28" s="31"/>
      <c r="E28" s="31"/>
      <c r="F28" s="104">
        <v>-42904052</v>
      </c>
      <c r="G28" s="104"/>
      <c r="H28" s="106">
        <v>-40885397</v>
      </c>
      <c r="I28" s="105"/>
      <c r="J28" s="104">
        <v>-36355277</v>
      </c>
      <c r="K28" s="104"/>
      <c r="L28" s="104">
        <v>-34496436</v>
      </c>
    </row>
    <row r="29" spans="1:12" ht="23.25" customHeight="1">
      <c r="A29" s="82" t="s">
        <v>46</v>
      </c>
      <c r="B29" s="82"/>
      <c r="C29" s="1"/>
      <c r="D29" s="31"/>
      <c r="F29" s="104">
        <v>-245948</v>
      </c>
      <c r="G29" s="104"/>
      <c r="H29" s="106">
        <v>-290317</v>
      </c>
      <c r="I29" s="105"/>
      <c r="J29" s="104">
        <v>-3141742</v>
      </c>
      <c r="K29" s="104"/>
      <c r="L29" s="104">
        <v>-2778365</v>
      </c>
    </row>
    <row r="30" spans="1:12" ht="23.25" customHeight="1">
      <c r="A30" s="82" t="s">
        <v>108</v>
      </c>
      <c r="B30" s="82"/>
      <c r="C30" s="1"/>
      <c r="D30" s="122"/>
      <c r="F30" s="104">
        <v>53400329</v>
      </c>
      <c r="G30" s="104"/>
      <c r="H30" s="106">
        <v>51309037</v>
      </c>
      <c r="I30" s="105"/>
      <c r="J30" s="104">
        <v>46221197</v>
      </c>
      <c r="K30" s="104"/>
      <c r="L30" s="104">
        <v>44183279</v>
      </c>
    </row>
    <row r="31" spans="1:12" ht="23.25" customHeight="1">
      <c r="A31" s="83" t="s">
        <v>109</v>
      </c>
      <c r="B31" s="83"/>
      <c r="C31" s="34"/>
      <c r="D31" s="122"/>
      <c r="F31" s="104">
        <v>-10938998</v>
      </c>
      <c r="G31" s="105"/>
      <c r="H31" s="106">
        <v>-10876418</v>
      </c>
      <c r="I31" s="105"/>
      <c r="J31" s="104">
        <v>-10272344</v>
      </c>
      <c r="K31" s="104"/>
      <c r="L31" s="104">
        <v>-10153958</v>
      </c>
    </row>
    <row r="32" spans="1:12" ht="23.25" customHeight="1">
      <c r="A32" s="83" t="s">
        <v>121</v>
      </c>
      <c r="B32" s="83"/>
      <c r="C32" s="34"/>
      <c r="D32" s="115"/>
      <c r="F32" s="104">
        <v>782331</v>
      </c>
      <c r="G32" s="105"/>
      <c r="H32" s="106">
        <v>755851</v>
      </c>
      <c r="I32" s="105"/>
      <c r="J32" s="104">
        <v>3142510</v>
      </c>
      <c r="K32" s="104"/>
      <c r="L32" s="104">
        <v>2749720</v>
      </c>
    </row>
    <row r="33" spans="1:12" ht="23.25" customHeight="1">
      <c r="A33" s="82" t="s">
        <v>146</v>
      </c>
      <c r="B33" s="82"/>
      <c r="C33" s="34"/>
      <c r="D33" s="122"/>
      <c r="F33" s="104">
        <v>14499</v>
      </c>
      <c r="G33" s="105"/>
      <c r="H33" s="106">
        <v>542</v>
      </c>
      <c r="I33" s="105"/>
      <c r="J33" s="104">
        <v>0</v>
      </c>
      <c r="K33" s="104"/>
      <c r="L33" s="104">
        <v>542</v>
      </c>
    </row>
    <row r="34" spans="1:12" ht="23.25" customHeight="1">
      <c r="A34" s="83" t="s">
        <v>110</v>
      </c>
      <c r="B34" s="83"/>
      <c r="C34" s="34"/>
      <c r="D34" s="31"/>
      <c r="F34" s="119">
        <v>-3418373</v>
      </c>
      <c r="G34" s="105"/>
      <c r="H34" s="120">
        <v>-2616976</v>
      </c>
      <c r="I34" s="105"/>
      <c r="J34" s="119">
        <v>-2484753</v>
      </c>
      <c r="K34" s="104"/>
      <c r="L34" s="119">
        <v>-1169379</v>
      </c>
    </row>
    <row r="35" spans="1:12" ht="23.25" customHeight="1">
      <c r="A35" s="34" t="s">
        <v>102</v>
      </c>
      <c r="B35" s="34"/>
      <c r="C35" s="34"/>
      <c r="D35" s="31"/>
      <c r="F35" s="86"/>
      <c r="G35" s="121"/>
      <c r="H35" s="121"/>
      <c r="I35" s="121"/>
      <c r="J35" s="86"/>
      <c r="K35" s="19"/>
      <c r="L35" s="121"/>
    </row>
    <row r="36" spans="1:12" ht="23.25" customHeight="1">
      <c r="A36" s="165" t="s">
        <v>210</v>
      </c>
      <c r="B36" s="34"/>
      <c r="C36" s="34"/>
      <c r="D36" s="31"/>
      <c r="F36" s="121">
        <f>SUM(F27:F34)</f>
        <v>34531150</v>
      </c>
      <c r="G36" s="121"/>
      <c r="H36" s="121">
        <f>SUM(H27:H34)</f>
        <v>34145660</v>
      </c>
      <c r="I36" s="121"/>
      <c r="J36" s="121">
        <f>SUM(J27:J34)</f>
        <v>29357748</v>
      </c>
      <c r="K36" s="19"/>
      <c r="L36" s="121">
        <f>SUM(L27:L34)</f>
        <v>28249032</v>
      </c>
    </row>
    <row r="37" spans="3:12" ht="23.25" customHeight="1">
      <c r="C37" s="34"/>
      <c r="D37" s="31"/>
      <c r="F37" s="121"/>
      <c r="G37" s="121"/>
      <c r="H37" s="121"/>
      <c r="I37" s="121"/>
      <c r="J37" s="121"/>
      <c r="K37" s="19"/>
      <c r="L37" s="121"/>
    </row>
    <row r="38" spans="1:12" ht="23.25" customHeight="1">
      <c r="A38" s="2" t="s">
        <v>1</v>
      </c>
      <c r="C38" s="34"/>
      <c r="F38" s="121"/>
      <c r="G38" s="121"/>
      <c r="H38" s="121"/>
      <c r="I38" s="121"/>
      <c r="J38" s="121"/>
      <c r="K38" s="19"/>
      <c r="L38" s="121"/>
    </row>
    <row r="39" spans="3:12" ht="23.25" customHeight="1">
      <c r="C39" s="34"/>
      <c r="F39" s="121"/>
      <c r="G39" s="121"/>
      <c r="H39" s="121"/>
      <c r="I39" s="121"/>
      <c r="J39" s="121"/>
      <c r="K39" s="19"/>
      <c r="L39" s="121"/>
    </row>
    <row r="40" spans="3:12" ht="23.25" customHeight="1">
      <c r="C40" s="34"/>
      <c r="F40" s="121"/>
      <c r="G40" s="121"/>
      <c r="H40" s="121"/>
      <c r="I40" s="121"/>
      <c r="J40" s="121"/>
      <c r="K40" s="19"/>
      <c r="L40" s="121"/>
    </row>
    <row r="41" spans="3:12" ht="23.25" customHeight="1">
      <c r="C41" s="34"/>
      <c r="D41" s="31"/>
      <c r="F41" s="121"/>
      <c r="G41" s="121"/>
      <c r="H41" s="121"/>
      <c r="I41" s="121"/>
      <c r="J41" s="121"/>
      <c r="K41" s="19"/>
      <c r="L41" s="121"/>
    </row>
    <row r="42" spans="1:12" ht="23.25" customHeight="1">
      <c r="A42" s="84"/>
      <c r="B42" s="81"/>
      <c r="C42" s="80"/>
      <c r="D42" s="80"/>
      <c r="E42" s="80"/>
      <c r="F42" s="80"/>
      <c r="G42" s="166"/>
      <c r="H42" s="166"/>
      <c r="I42" s="166"/>
      <c r="J42" s="166"/>
      <c r="K42" s="166"/>
      <c r="L42" s="166"/>
    </row>
    <row r="43" spans="1:12" ht="23.25" customHeight="1">
      <c r="A43" s="78" t="s">
        <v>147</v>
      </c>
      <c r="B43" s="81"/>
      <c r="C43" s="80"/>
      <c r="D43" s="80"/>
      <c r="E43" s="80"/>
      <c r="F43" s="80"/>
      <c r="G43" s="167" t="s">
        <v>89</v>
      </c>
      <c r="H43" s="167"/>
      <c r="I43" s="167"/>
      <c r="J43" s="167"/>
      <c r="K43" s="167"/>
      <c r="L43" s="167"/>
    </row>
    <row r="44" spans="1:12" ht="23.25" customHeight="1">
      <c r="A44" s="111" t="s">
        <v>125</v>
      </c>
      <c r="B44" s="111"/>
      <c r="C44" s="80"/>
      <c r="D44" s="80"/>
      <c r="E44" s="80"/>
      <c r="F44" s="80"/>
      <c r="G44" s="168" t="s">
        <v>90</v>
      </c>
      <c r="H44" s="168"/>
      <c r="I44" s="168"/>
      <c r="J44" s="168"/>
      <c r="K44" s="168"/>
      <c r="L44" s="168"/>
    </row>
    <row r="45" spans="1:12" ht="23.25" customHeight="1">
      <c r="A45" s="1" t="s">
        <v>92</v>
      </c>
      <c r="B45" s="1"/>
      <c r="C45" s="4"/>
      <c r="F45" s="2"/>
      <c r="G45" s="2"/>
      <c r="H45" s="2"/>
      <c r="I45" s="2"/>
      <c r="J45" s="2"/>
      <c r="K45" s="2"/>
      <c r="L45" s="2"/>
    </row>
    <row r="46" spans="1:12" ht="23.25" customHeight="1">
      <c r="A46" s="4" t="s">
        <v>21</v>
      </c>
      <c r="B46" s="4"/>
      <c r="C46" s="4"/>
      <c r="D46" s="5"/>
      <c r="E46" s="5"/>
      <c r="F46" s="6"/>
      <c r="G46" s="6"/>
      <c r="H46" s="6"/>
      <c r="I46" s="6"/>
      <c r="J46" s="6"/>
      <c r="K46" s="6"/>
      <c r="L46" s="6"/>
    </row>
    <row r="47" spans="1:12" ht="23.25" customHeight="1">
      <c r="A47" s="173" t="s">
        <v>179</v>
      </c>
      <c r="B47" s="173"/>
      <c r="C47" s="173"/>
      <c r="D47" s="173"/>
      <c r="E47" s="173"/>
      <c r="F47" s="6"/>
      <c r="G47" s="6"/>
      <c r="H47" s="6"/>
      <c r="I47" s="6"/>
      <c r="J47" s="6"/>
      <c r="K47" s="6"/>
      <c r="L47" s="6"/>
    </row>
    <row r="48" spans="1:12" ht="23.25" customHeight="1">
      <c r="A48" s="5"/>
      <c r="B48" s="5"/>
      <c r="C48" s="5"/>
      <c r="D48" s="5"/>
      <c r="E48" s="5"/>
      <c r="F48" s="6"/>
      <c r="G48" s="6"/>
      <c r="H48" s="6"/>
      <c r="I48" s="6"/>
      <c r="J48" s="8"/>
      <c r="K48" s="6"/>
      <c r="L48" s="8" t="s">
        <v>26</v>
      </c>
    </row>
    <row r="49" spans="1:12" ht="23.25" customHeight="1">
      <c r="A49" s="47"/>
      <c r="B49" s="47"/>
      <c r="C49" s="47"/>
      <c r="D49" s="47"/>
      <c r="E49" s="18"/>
      <c r="F49" s="171" t="s">
        <v>6</v>
      </c>
      <c r="G49" s="171"/>
      <c r="H49" s="171"/>
      <c r="I49" s="18"/>
      <c r="J49" s="171" t="s">
        <v>7</v>
      </c>
      <c r="K49" s="171"/>
      <c r="L49" s="171"/>
    </row>
    <row r="50" spans="5:12" ht="23.25" customHeight="1">
      <c r="E50" s="47"/>
      <c r="F50" s="169" t="s">
        <v>23</v>
      </c>
      <c r="G50" s="169"/>
      <c r="H50" s="169"/>
      <c r="I50" s="18"/>
      <c r="J50" s="169" t="s">
        <v>24</v>
      </c>
      <c r="K50" s="169"/>
      <c r="L50" s="169"/>
    </row>
    <row r="51" spans="1:12" ht="23.25" customHeight="1">
      <c r="A51" s="34"/>
      <c r="B51" s="34"/>
      <c r="C51" s="34"/>
      <c r="D51" s="112"/>
      <c r="F51" s="113">
        <v>2022</v>
      </c>
      <c r="G51" s="112"/>
      <c r="H51" s="113">
        <v>2021</v>
      </c>
      <c r="I51" s="112"/>
      <c r="J51" s="113">
        <v>2022</v>
      </c>
      <c r="K51" s="112"/>
      <c r="L51" s="113">
        <v>2021</v>
      </c>
    </row>
    <row r="52" spans="1:12" ht="23.25" customHeight="1">
      <c r="A52" s="1" t="s">
        <v>54</v>
      </c>
      <c r="B52" s="1"/>
      <c r="C52" s="34"/>
      <c r="F52" s="121"/>
      <c r="G52" s="121"/>
      <c r="H52" s="121"/>
      <c r="I52" s="121"/>
      <c r="J52" s="121"/>
      <c r="K52" s="19"/>
      <c r="L52" s="121"/>
    </row>
    <row r="53" spans="1:12" ht="23.25" customHeight="1">
      <c r="A53" s="2" t="s">
        <v>79</v>
      </c>
      <c r="C53" s="34"/>
      <c r="F53" s="100"/>
      <c r="G53" s="100"/>
      <c r="H53" s="100"/>
      <c r="I53" s="19"/>
      <c r="J53" s="100"/>
      <c r="K53" s="100"/>
      <c r="L53" s="100"/>
    </row>
    <row r="54" spans="1:12" ht="23.25" customHeight="1">
      <c r="A54" s="159" t="s">
        <v>9</v>
      </c>
      <c r="B54" s="83"/>
      <c r="C54" s="34"/>
      <c r="D54" s="31"/>
      <c r="F54" s="104">
        <v>-73499620</v>
      </c>
      <c r="G54" s="104"/>
      <c r="H54" s="104">
        <v>-2126054</v>
      </c>
      <c r="I54" s="105"/>
      <c r="J54" s="104">
        <v>-73676121</v>
      </c>
      <c r="K54" s="104"/>
      <c r="L54" s="104">
        <v>-2148865</v>
      </c>
    </row>
    <row r="55" spans="1:12" ht="23.25" customHeight="1">
      <c r="A55" s="161" t="s">
        <v>83</v>
      </c>
      <c r="B55" s="82"/>
      <c r="C55" s="34"/>
      <c r="D55" s="31"/>
      <c r="F55" s="104">
        <v>3296889</v>
      </c>
      <c r="G55" s="104"/>
      <c r="H55" s="104">
        <v>-10077746</v>
      </c>
      <c r="I55" s="105"/>
      <c r="J55" s="104">
        <v>3565124</v>
      </c>
      <c r="K55" s="104"/>
      <c r="L55" s="104">
        <v>-9667758</v>
      </c>
    </row>
    <row r="56" spans="1:12" ht="23.25" customHeight="1">
      <c r="A56" s="161" t="s">
        <v>36</v>
      </c>
      <c r="B56" s="82"/>
      <c r="C56" s="34"/>
      <c r="D56" s="31"/>
      <c r="F56" s="104">
        <v>3829497</v>
      </c>
      <c r="G56" s="104"/>
      <c r="H56" s="104">
        <v>-129284</v>
      </c>
      <c r="I56" s="105"/>
      <c r="J56" s="104">
        <v>3829497</v>
      </c>
      <c r="K56" s="104"/>
      <c r="L56" s="104">
        <v>-129284</v>
      </c>
    </row>
    <row r="57" spans="1:12" ht="23.25" customHeight="1">
      <c r="A57" s="159" t="s">
        <v>211</v>
      </c>
      <c r="B57" s="83"/>
      <c r="C57" s="34"/>
      <c r="D57" s="31"/>
      <c r="F57" s="104">
        <v>-12216274</v>
      </c>
      <c r="G57" s="104"/>
      <c r="H57" s="104">
        <v>-155576931</v>
      </c>
      <c r="I57" s="105"/>
      <c r="J57" s="104">
        <v>-7188632</v>
      </c>
      <c r="K57" s="104"/>
      <c r="L57" s="104">
        <v>-153795847</v>
      </c>
    </row>
    <row r="58" spans="1:12" ht="23.25" customHeight="1">
      <c r="A58" s="159" t="s">
        <v>212</v>
      </c>
      <c r="B58" s="83"/>
      <c r="C58" s="34"/>
      <c r="D58" s="31"/>
      <c r="F58" s="104">
        <v>1014967</v>
      </c>
      <c r="G58" s="104"/>
      <c r="H58" s="104">
        <v>1131350</v>
      </c>
      <c r="I58" s="105"/>
      <c r="J58" s="104">
        <v>907784</v>
      </c>
      <c r="K58" s="104"/>
      <c r="L58" s="104">
        <v>1054553</v>
      </c>
    </row>
    <row r="59" spans="1:12" ht="23.25" customHeight="1">
      <c r="A59" s="159" t="s">
        <v>213</v>
      </c>
      <c r="B59" s="83"/>
      <c r="C59" s="34"/>
      <c r="D59" s="31"/>
      <c r="F59" s="104">
        <v>-7852440</v>
      </c>
      <c r="G59" s="104"/>
      <c r="H59" s="104">
        <v>-16263209</v>
      </c>
      <c r="I59" s="105"/>
      <c r="J59" s="104">
        <v>-7569508</v>
      </c>
      <c r="K59" s="104"/>
      <c r="L59" s="104">
        <v>-15994808</v>
      </c>
    </row>
    <row r="60" spans="1:12" ht="23.25" customHeight="1">
      <c r="A60" s="2" t="s">
        <v>141</v>
      </c>
      <c r="C60" s="34"/>
      <c r="D60" s="31"/>
      <c r="F60" s="104"/>
      <c r="G60" s="104"/>
      <c r="H60" s="104"/>
      <c r="I60" s="105"/>
      <c r="J60" s="104"/>
      <c r="K60" s="104"/>
      <c r="L60" s="104"/>
    </row>
    <row r="61" spans="1:12" ht="23.25" customHeight="1">
      <c r="A61" s="159" t="s">
        <v>13</v>
      </c>
      <c r="B61" s="83"/>
      <c r="C61" s="34"/>
      <c r="D61" s="31"/>
      <c r="F61" s="104">
        <v>-12525444</v>
      </c>
      <c r="G61" s="104"/>
      <c r="H61" s="104">
        <v>29895456</v>
      </c>
      <c r="I61" s="105"/>
      <c r="J61" s="104">
        <v>-13449696</v>
      </c>
      <c r="K61" s="104"/>
      <c r="L61" s="104">
        <v>29064659</v>
      </c>
    </row>
    <row r="62" spans="1:12" ht="23.25" customHeight="1">
      <c r="A62" s="159" t="s">
        <v>9</v>
      </c>
      <c r="B62" s="83"/>
      <c r="C62" s="34"/>
      <c r="D62" s="31"/>
      <c r="F62" s="104">
        <v>-38564182</v>
      </c>
      <c r="G62" s="104"/>
      <c r="H62" s="104">
        <v>-7386284</v>
      </c>
      <c r="I62" s="105"/>
      <c r="J62" s="104">
        <v>-42598984</v>
      </c>
      <c r="K62" s="104"/>
      <c r="L62" s="104">
        <v>-4656375</v>
      </c>
    </row>
    <row r="63" spans="1:12" ht="23.25" customHeight="1">
      <c r="A63" s="159" t="s">
        <v>142</v>
      </c>
      <c r="B63" s="83"/>
      <c r="C63" s="34"/>
      <c r="D63" s="31"/>
      <c r="F63" s="104">
        <v>687438</v>
      </c>
      <c r="G63" s="104"/>
      <c r="H63" s="104">
        <v>-144246</v>
      </c>
      <c r="I63" s="105"/>
      <c r="J63" s="104">
        <v>687438</v>
      </c>
      <c r="K63" s="104"/>
      <c r="L63" s="104">
        <v>-144246</v>
      </c>
    </row>
    <row r="64" spans="1:12" ht="23.25" customHeight="1">
      <c r="A64" s="159" t="s">
        <v>183</v>
      </c>
      <c r="B64" s="83"/>
      <c r="C64" s="34"/>
      <c r="D64" s="31"/>
      <c r="F64" s="104">
        <v>2714392</v>
      </c>
      <c r="G64" s="104"/>
      <c r="H64" s="104">
        <v>0</v>
      </c>
      <c r="I64" s="105"/>
      <c r="J64" s="104">
        <v>2714392</v>
      </c>
      <c r="K64" s="104"/>
      <c r="L64" s="104">
        <v>0</v>
      </c>
    </row>
    <row r="65" spans="1:12" ht="23.25" customHeight="1">
      <c r="A65" s="161" t="s">
        <v>37</v>
      </c>
      <c r="B65" s="82"/>
      <c r="C65" s="34"/>
      <c r="D65" s="31"/>
      <c r="F65" s="104">
        <v>-3156647</v>
      </c>
      <c r="G65" s="104"/>
      <c r="H65" s="104">
        <v>2890554</v>
      </c>
      <c r="I65" s="105"/>
      <c r="J65" s="104">
        <v>-3156647</v>
      </c>
      <c r="K65" s="104"/>
      <c r="L65" s="104">
        <v>2890554</v>
      </c>
    </row>
    <row r="66" spans="1:12" ht="23.25" customHeight="1">
      <c r="A66" s="159" t="s">
        <v>14</v>
      </c>
      <c r="B66" s="83"/>
      <c r="C66" s="34"/>
      <c r="D66" s="31"/>
      <c r="F66" s="104">
        <v>693383</v>
      </c>
      <c r="G66" s="104"/>
      <c r="H66" s="104">
        <v>5931746</v>
      </c>
      <c r="I66" s="105"/>
      <c r="J66" s="104">
        <v>2135705</v>
      </c>
      <c r="K66" s="104"/>
      <c r="L66" s="104">
        <v>7788838</v>
      </c>
    </row>
    <row r="67" spans="1:12" ht="23.25" customHeight="1">
      <c r="A67" s="26" t="s">
        <v>135</v>
      </c>
      <c r="B67" s="26"/>
      <c r="C67" s="34"/>
      <c r="D67" s="31"/>
      <c r="F67" s="109">
        <f>SUM(F36,F54:F66)</f>
        <v>-101046891</v>
      </c>
      <c r="G67" s="91"/>
      <c r="H67" s="109">
        <f>SUM(H36,H54:H66)</f>
        <v>-117708988</v>
      </c>
      <c r="I67" s="91"/>
      <c r="J67" s="109">
        <f>SUM(J36,J54:J66)</f>
        <v>-104441900</v>
      </c>
      <c r="K67" s="91"/>
      <c r="L67" s="109">
        <f>SUM(L36,L54:L66)</f>
        <v>-117489547</v>
      </c>
    </row>
    <row r="68" spans="1:12" ht="23.25" customHeight="1">
      <c r="A68" s="26" t="s">
        <v>103</v>
      </c>
      <c r="B68" s="26"/>
      <c r="C68" s="34"/>
      <c r="D68" s="31"/>
      <c r="F68" s="74"/>
      <c r="G68" s="91"/>
      <c r="H68" s="74"/>
      <c r="I68" s="91"/>
      <c r="J68" s="74"/>
      <c r="K68" s="91"/>
      <c r="L68" s="74"/>
    </row>
    <row r="69" spans="1:12" ht="23.25" customHeight="1">
      <c r="A69" s="83" t="s">
        <v>159</v>
      </c>
      <c r="B69" s="83"/>
      <c r="C69" s="34"/>
      <c r="D69" s="31"/>
      <c r="F69" s="74"/>
      <c r="G69" s="91"/>
      <c r="H69" s="74"/>
      <c r="I69" s="91"/>
      <c r="J69" s="74"/>
      <c r="K69" s="91"/>
      <c r="L69" s="74"/>
    </row>
    <row r="70" spans="1:12" ht="23.25" customHeight="1">
      <c r="A70" s="159" t="s">
        <v>214</v>
      </c>
      <c r="B70" s="83"/>
      <c r="C70" s="34"/>
      <c r="D70" s="31"/>
      <c r="F70" s="123">
        <v>-63058206</v>
      </c>
      <c r="G70" s="123"/>
      <c r="H70" s="123">
        <v>-37844890</v>
      </c>
      <c r="I70" s="123"/>
      <c r="J70" s="123">
        <v>-62661206</v>
      </c>
      <c r="K70" s="123"/>
      <c r="L70" s="123">
        <v>-38090439</v>
      </c>
    </row>
    <row r="71" spans="1:12" ht="23.25" customHeight="1">
      <c r="A71" s="83" t="s">
        <v>173</v>
      </c>
      <c r="B71" s="83"/>
      <c r="C71" s="34"/>
      <c r="D71" s="31"/>
      <c r="F71" s="123"/>
      <c r="G71" s="123"/>
      <c r="H71" s="123"/>
      <c r="I71" s="123"/>
      <c r="J71" s="123"/>
      <c r="K71" s="123"/>
      <c r="L71" s="123"/>
    </row>
    <row r="72" spans="1:12" ht="23.25" customHeight="1">
      <c r="A72" s="159" t="s">
        <v>214</v>
      </c>
      <c r="B72" s="83"/>
      <c r="C72" s="34"/>
      <c r="D72" s="31"/>
      <c r="F72" s="104">
        <v>145930082</v>
      </c>
      <c r="G72" s="123"/>
      <c r="H72" s="123">
        <v>106761653</v>
      </c>
      <c r="I72" s="123"/>
      <c r="J72" s="104">
        <v>145930082</v>
      </c>
      <c r="K72" s="123"/>
      <c r="L72" s="123">
        <v>106761643</v>
      </c>
    </row>
    <row r="73" spans="1:12" ht="23.25" customHeight="1">
      <c r="A73" s="83" t="s">
        <v>111</v>
      </c>
      <c r="B73" s="83"/>
      <c r="C73" s="34"/>
      <c r="D73" s="31"/>
      <c r="F73" s="123">
        <v>-261662</v>
      </c>
      <c r="G73" s="123"/>
      <c r="H73" s="123">
        <v>-1091855</v>
      </c>
      <c r="I73" s="123"/>
      <c r="J73" s="123">
        <v>-261662</v>
      </c>
      <c r="K73" s="123"/>
      <c r="L73" s="123">
        <v>-692474</v>
      </c>
    </row>
    <row r="74" spans="1:12" ht="23.25" customHeight="1">
      <c r="A74" s="83" t="s">
        <v>136</v>
      </c>
      <c r="B74" s="83"/>
      <c r="C74" s="34"/>
      <c r="D74" s="31"/>
      <c r="F74" s="123">
        <v>1021409</v>
      </c>
      <c r="G74" s="123"/>
      <c r="H74" s="123">
        <v>1403206</v>
      </c>
      <c r="I74" s="123"/>
      <c r="J74" s="123">
        <v>620338</v>
      </c>
      <c r="K74" s="123"/>
      <c r="L74" s="123">
        <v>565400</v>
      </c>
    </row>
    <row r="75" spans="1:12" ht="23.25" customHeight="1">
      <c r="A75" s="83" t="s">
        <v>170</v>
      </c>
      <c r="B75" s="83"/>
      <c r="C75" s="34"/>
      <c r="D75" s="118"/>
      <c r="F75" s="104">
        <v>0</v>
      </c>
      <c r="G75" s="104"/>
      <c r="H75" s="104">
        <v>0</v>
      </c>
      <c r="I75" s="105"/>
      <c r="J75" s="104">
        <v>0</v>
      </c>
      <c r="K75" s="104"/>
      <c r="L75" s="104">
        <v>297198</v>
      </c>
    </row>
    <row r="76" spans="1:12" ht="23.25" customHeight="1">
      <c r="A76" s="83" t="s">
        <v>122</v>
      </c>
      <c r="B76" s="83"/>
      <c r="C76" s="34"/>
      <c r="D76" s="118"/>
      <c r="F76" s="104">
        <v>-2732756</v>
      </c>
      <c r="G76" s="104"/>
      <c r="H76" s="104">
        <v>-1562585</v>
      </c>
      <c r="I76" s="105"/>
      <c r="J76" s="104">
        <v>-2863253</v>
      </c>
      <c r="K76" s="104"/>
      <c r="L76" s="104">
        <v>-1491024</v>
      </c>
    </row>
    <row r="77" spans="1:12" ht="23.25" customHeight="1">
      <c r="A77" s="83" t="s">
        <v>171</v>
      </c>
      <c r="B77" s="83"/>
      <c r="C77" s="34"/>
      <c r="D77" s="118"/>
      <c r="F77" s="124">
        <v>-820636</v>
      </c>
      <c r="G77" s="124"/>
      <c r="H77" s="124">
        <v>-532338</v>
      </c>
      <c r="I77" s="125"/>
      <c r="J77" s="124">
        <v>-143166</v>
      </c>
      <c r="K77" s="124"/>
      <c r="L77" s="124">
        <v>-351708</v>
      </c>
    </row>
    <row r="78" spans="1:12" ht="23.25" customHeight="1">
      <c r="A78" s="83" t="s">
        <v>172</v>
      </c>
      <c r="B78" s="83"/>
      <c r="C78" s="34"/>
      <c r="D78" s="118"/>
      <c r="F78" s="119">
        <v>1318</v>
      </c>
      <c r="G78" s="124"/>
      <c r="H78" s="119">
        <v>77</v>
      </c>
      <c r="I78" s="125"/>
      <c r="J78" s="119">
        <v>212</v>
      </c>
      <c r="K78" s="124"/>
      <c r="L78" s="119">
        <v>77</v>
      </c>
    </row>
    <row r="79" spans="1:12" ht="23.25" customHeight="1">
      <c r="A79" s="26" t="s">
        <v>137</v>
      </c>
      <c r="B79" s="26"/>
      <c r="C79" s="34"/>
      <c r="D79" s="118"/>
      <c r="F79" s="126">
        <f>SUM(F70:F78)</f>
        <v>80079549</v>
      </c>
      <c r="G79" s="76"/>
      <c r="H79" s="126">
        <f>SUM(H70:H78)</f>
        <v>67133268</v>
      </c>
      <c r="I79" s="19"/>
      <c r="J79" s="126">
        <f>SUM(J70:J78)</f>
        <v>80621345</v>
      </c>
      <c r="K79" s="75"/>
      <c r="L79" s="126">
        <f>SUM(L70:L78)</f>
        <v>66998673</v>
      </c>
    </row>
    <row r="80" spans="1:12" ht="23.25" customHeight="1">
      <c r="A80" s="26"/>
      <c r="B80" s="26"/>
      <c r="C80" s="34"/>
      <c r="D80" s="118"/>
      <c r="F80" s="19"/>
      <c r="G80" s="76"/>
      <c r="H80" s="19"/>
      <c r="I80" s="19"/>
      <c r="J80" s="19"/>
      <c r="K80" s="75"/>
      <c r="L80" s="75"/>
    </row>
    <row r="81" spans="1:12" ht="23.25" customHeight="1">
      <c r="A81" s="2" t="s">
        <v>1</v>
      </c>
      <c r="C81" s="34"/>
      <c r="F81" s="121"/>
      <c r="G81" s="121"/>
      <c r="H81" s="121"/>
      <c r="I81" s="121"/>
      <c r="J81" s="121"/>
      <c r="K81" s="19"/>
      <c r="L81" s="121"/>
    </row>
    <row r="82" spans="3:12" ht="23.25" customHeight="1">
      <c r="C82" s="34"/>
      <c r="D82" s="31"/>
      <c r="F82" s="121"/>
      <c r="G82" s="121"/>
      <c r="H82" s="121"/>
      <c r="I82" s="121"/>
      <c r="J82" s="121"/>
      <c r="K82" s="19"/>
      <c r="L82" s="121"/>
    </row>
    <row r="83" spans="1:12" ht="23.25" customHeight="1">
      <c r="A83" s="84"/>
      <c r="B83" s="81"/>
      <c r="C83" s="80"/>
      <c r="D83" s="80"/>
      <c r="E83" s="80"/>
      <c r="F83" s="80"/>
      <c r="G83" s="166"/>
      <c r="H83" s="166"/>
      <c r="I83" s="166"/>
      <c r="J83" s="166"/>
      <c r="K83" s="166"/>
      <c r="L83" s="166"/>
    </row>
    <row r="84" spans="1:12" ht="23.25" customHeight="1">
      <c r="A84" s="78" t="s">
        <v>147</v>
      </c>
      <c r="B84" s="81"/>
      <c r="C84" s="80"/>
      <c r="D84" s="80"/>
      <c r="E84" s="80"/>
      <c r="F84" s="80"/>
      <c r="G84" s="167" t="s">
        <v>89</v>
      </c>
      <c r="H84" s="167"/>
      <c r="I84" s="167"/>
      <c r="J84" s="167"/>
      <c r="K84" s="167"/>
      <c r="L84" s="167"/>
    </row>
    <row r="85" spans="1:12" ht="23.25" customHeight="1">
      <c r="A85" s="111" t="s">
        <v>125</v>
      </c>
      <c r="B85" s="111"/>
      <c r="C85" s="80"/>
      <c r="D85" s="80"/>
      <c r="E85" s="80"/>
      <c r="F85" s="80"/>
      <c r="G85" s="168" t="s">
        <v>90</v>
      </c>
      <c r="H85" s="168"/>
      <c r="I85" s="168"/>
      <c r="J85" s="168"/>
      <c r="K85" s="168"/>
      <c r="L85" s="168"/>
    </row>
    <row r="86" spans="1:12" ht="23.25" customHeight="1">
      <c r="A86" s="1" t="s">
        <v>92</v>
      </c>
      <c r="B86" s="1"/>
      <c r="C86" s="4"/>
      <c r="F86" s="2"/>
      <c r="G86" s="2"/>
      <c r="H86" s="2"/>
      <c r="I86" s="2"/>
      <c r="J86" s="2"/>
      <c r="K86" s="2"/>
      <c r="L86" s="2"/>
    </row>
    <row r="87" spans="1:12" ht="23.25" customHeight="1">
      <c r="A87" s="4" t="s">
        <v>21</v>
      </c>
      <c r="B87" s="4"/>
      <c r="C87" s="4"/>
      <c r="D87" s="5"/>
      <c r="E87" s="5"/>
      <c r="F87" s="6"/>
      <c r="G87" s="6"/>
      <c r="H87" s="6"/>
      <c r="I87" s="6"/>
      <c r="J87" s="6"/>
      <c r="K87" s="6"/>
      <c r="L87" s="6"/>
    </row>
    <row r="88" spans="1:12" ht="23.25" customHeight="1">
      <c r="A88" s="173" t="s">
        <v>179</v>
      </c>
      <c r="B88" s="173"/>
      <c r="C88" s="173"/>
      <c r="D88" s="173"/>
      <c r="E88" s="173"/>
      <c r="F88" s="6"/>
      <c r="G88" s="6"/>
      <c r="H88" s="6"/>
      <c r="I88" s="6"/>
      <c r="J88" s="6"/>
      <c r="K88" s="6"/>
      <c r="L88" s="6"/>
    </row>
    <row r="89" spans="1:12" ht="23.25" customHeight="1">
      <c r="A89" s="5"/>
      <c r="B89" s="5"/>
      <c r="C89" s="5"/>
      <c r="D89" s="5"/>
      <c r="E89" s="5"/>
      <c r="F89" s="6"/>
      <c r="G89" s="6"/>
      <c r="H89" s="6"/>
      <c r="I89" s="6"/>
      <c r="J89" s="8"/>
      <c r="K89" s="6"/>
      <c r="L89" s="8" t="s">
        <v>26</v>
      </c>
    </row>
    <row r="90" spans="1:12" ht="23.25" customHeight="1">
      <c r="A90" s="47"/>
      <c r="B90" s="47"/>
      <c r="C90" s="47"/>
      <c r="D90" s="47"/>
      <c r="E90" s="18"/>
      <c r="F90" s="171" t="s">
        <v>6</v>
      </c>
      <c r="G90" s="171"/>
      <c r="H90" s="171"/>
      <c r="I90" s="18"/>
      <c r="J90" s="171" t="s">
        <v>7</v>
      </c>
      <c r="K90" s="171"/>
      <c r="L90" s="171"/>
    </row>
    <row r="91" spans="5:12" ht="23.25" customHeight="1">
      <c r="E91" s="47"/>
      <c r="F91" s="169" t="s">
        <v>23</v>
      </c>
      <c r="G91" s="169"/>
      <c r="H91" s="169"/>
      <c r="I91" s="18"/>
      <c r="J91" s="169" t="s">
        <v>24</v>
      </c>
      <c r="K91" s="169"/>
      <c r="L91" s="169"/>
    </row>
    <row r="92" spans="1:12" ht="23.25" customHeight="1">
      <c r="A92" s="34"/>
      <c r="B92" s="34"/>
      <c r="C92" s="34"/>
      <c r="D92" s="112"/>
      <c r="F92" s="113">
        <v>2022</v>
      </c>
      <c r="G92" s="112"/>
      <c r="H92" s="113">
        <v>2021</v>
      </c>
      <c r="I92" s="112"/>
      <c r="J92" s="113">
        <v>2022</v>
      </c>
      <c r="K92" s="112"/>
      <c r="L92" s="113">
        <v>2021</v>
      </c>
    </row>
    <row r="93" spans="1:12" ht="23.25" customHeight="1">
      <c r="A93" s="26" t="s">
        <v>3</v>
      </c>
      <c r="B93" s="26"/>
      <c r="C93" s="34"/>
      <c r="D93" s="118"/>
      <c r="F93" s="71"/>
      <c r="G93" s="98"/>
      <c r="H93" s="71"/>
      <c r="I93" s="19"/>
      <c r="J93" s="75"/>
      <c r="K93" s="75"/>
      <c r="L93" s="75"/>
    </row>
    <row r="94" spans="1:12" ht="23.25" customHeight="1">
      <c r="A94" s="83" t="s">
        <v>160</v>
      </c>
      <c r="B94" s="83"/>
      <c r="C94" s="34"/>
      <c r="D94" s="118"/>
      <c r="F94" s="104">
        <v>30811370</v>
      </c>
      <c r="G94" s="104"/>
      <c r="H94" s="104">
        <v>47694307</v>
      </c>
      <c r="I94" s="105"/>
      <c r="J94" s="104">
        <v>27145370</v>
      </c>
      <c r="K94" s="104"/>
      <c r="L94" s="104">
        <v>42456332</v>
      </c>
    </row>
    <row r="95" spans="1:12" ht="23.25" customHeight="1">
      <c r="A95" s="83" t="s">
        <v>161</v>
      </c>
      <c r="B95" s="83"/>
      <c r="C95" s="34"/>
      <c r="D95" s="118"/>
      <c r="F95" s="104">
        <v>-9552702</v>
      </c>
      <c r="G95" s="104"/>
      <c r="H95" s="104">
        <v>-3830000</v>
      </c>
      <c r="I95" s="105"/>
      <c r="J95" s="104">
        <v>-4552702</v>
      </c>
      <c r="K95" s="104"/>
      <c r="L95" s="104">
        <v>-30000</v>
      </c>
    </row>
    <row r="96" spans="1:12" ht="23.25" customHeight="1">
      <c r="A96" s="83" t="s">
        <v>112</v>
      </c>
      <c r="B96" s="83"/>
      <c r="C96" s="34"/>
      <c r="D96" s="118"/>
      <c r="F96" s="104">
        <v>-1165512</v>
      </c>
      <c r="G96" s="104"/>
      <c r="H96" s="104">
        <v>-1197406</v>
      </c>
      <c r="I96" s="105"/>
      <c r="J96" s="104">
        <v>-943671</v>
      </c>
      <c r="K96" s="104"/>
      <c r="L96" s="104">
        <v>-973115</v>
      </c>
    </row>
    <row r="97" spans="1:12" ht="23.25" customHeight="1">
      <c r="A97" s="83" t="s">
        <v>138</v>
      </c>
      <c r="B97" s="83"/>
      <c r="C97" s="34"/>
      <c r="D97" s="118"/>
      <c r="F97" s="104">
        <v>-5841993</v>
      </c>
      <c r="G97" s="104"/>
      <c r="H97" s="104">
        <v>-3843417</v>
      </c>
      <c r="I97" s="105"/>
      <c r="J97" s="104">
        <v>-5841993</v>
      </c>
      <c r="K97" s="104"/>
      <c r="L97" s="104">
        <v>-3843417</v>
      </c>
    </row>
    <row r="98" spans="1:12" ht="23.25" customHeight="1">
      <c r="A98" s="83" t="s">
        <v>139</v>
      </c>
      <c r="B98" s="83"/>
      <c r="C98" s="34"/>
      <c r="D98" s="31"/>
      <c r="F98" s="104">
        <v>-3149</v>
      </c>
      <c r="G98" s="104"/>
      <c r="H98" s="104">
        <v>-2362</v>
      </c>
      <c r="I98" s="105"/>
      <c r="J98" s="104">
        <v>-3149</v>
      </c>
      <c r="K98" s="104"/>
      <c r="L98" s="104">
        <v>-2362</v>
      </c>
    </row>
    <row r="99" spans="1:12" ht="23.25" customHeight="1">
      <c r="A99" s="83" t="s">
        <v>174</v>
      </c>
      <c r="B99" s="83"/>
      <c r="C99" s="34"/>
      <c r="D99" s="31"/>
      <c r="F99" s="119">
        <v>-1307265</v>
      </c>
      <c r="G99" s="104"/>
      <c r="H99" s="119">
        <v>-1150410</v>
      </c>
      <c r="I99" s="105"/>
      <c r="J99" s="119">
        <v>0</v>
      </c>
      <c r="K99" s="104"/>
      <c r="L99" s="119">
        <v>0</v>
      </c>
    </row>
    <row r="100" spans="1:12" ht="23.25" customHeight="1">
      <c r="A100" s="26" t="s">
        <v>120</v>
      </c>
      <c r="B100" s="26"/>
      <c r="C100" s="34"/>
      <c r="D100" s="31"/>
      <c r="F100" s="127">
        <f>SUM(F94:F99)</f>
        <v>12940749</v>
      </c>
      <c r="G100" s="128"/>
      <c r="H100" s="127">
        <f>SUM(H94:H99)</f>
        <v>37670712</v>
      </c>
      <c r="I100" s="19"/>
      <c r="J100" s="127">
        <f>SUM(J94:J99)</f>
        <v>15803855</v>
      </c>
      <c r="K100" s="19"/>
      <c r="L100" s="127">
        <f>SUM(L94:L99)</f>
        <v>37607438</v>
      </c>
    </row>
    <row r="101" spans="1:12" ht="23.25" customHeight="1">
      <c r="A101" s="2" t="s">
        <v>230</v>
      </c>
      <c r="C101" s="34"/>
      <c r="F101" s="119">
        <v>-6209</v>
      </c>
      <c r="G101" s="104"/>
      <c r="H101" s="119">
        <v>81127</v>
      </c>
      <c r="I101" s="105"/>
      <c r="J101" s="119">
        <v>-6209</v>
      </c>
      <c r="K101" s="104"/>
      <c r="L101" s="119">
        <v>81127</v>
      </c>
    </row>
    <row r="102" spans="1:12" ht="23.25" customHeight="1">
      <c r="A102" s="26" t="s">
        <v>80</v>
      </c>
      <c r="B102" s="26"/>
      <c r="C102" s="34"/>
      <c r="F102" s="121">
        <f>SUM(F67,F79,F100,F101)</f>
        <v>-8032802</v>
      </c>
      <c r="G102" s="121"/>
      <c r="H102" s="121">
        <f>SUM(H67,H79,H100,H101)</f>
        <v>-12823881</v>
      </c>
      <c r="I102" s="121"/>
      <c r="J102" s="121">
        <f>SUM(J67,J79,J100,J101)</f>
        <v>-8022909</v>
      </c>
      <c r="K102" s="19"/>
      <c r="L102" s="121">
        <f>SUM(L67,L79,L100,L101)</f>
        <v>-12802309</v>
      </c>
    </row>
    <row r="103" spans="1:12" ht="23.25" customHeight="1">
      <c r="A103" s="26" t="s">
        <v>81</v>
      </c>
      <c r="B103" s="26"/>
      <c r="C103" s="34"/>
      <c r="D103" s="31"/>
      <c r="F103" s="119">
        <v>63543939</v>
      </c>
      <c r="G103" s="104"/>
      <c r="H103" s="119">
        <v>68161357</v>
      </c>
      <c r="I103" s="105"/>
      <c r="J103" s="119">
        <v>63515240</v>
      </c>
      <c r="K103" s="104"/>
      <c r="L103" s="119">
        <v>68115583</v>
      </c>
    </row>
    <row r="104" spans="1:12" ht="23.25" customHeight="1" thickBot="1">
      <c r="A104" s="26" t="s">
        <v>82</v>
      </c>
      <c r="B104" s="26"/>
      <c r="C104" s="80"/>
      <c r="D104" s="80"/>
      <c r="E104" s="80"/>
      <c r="F104" s="129">
        <f>SUM(F102:F103)</f>
        <v>55511137</v>
      </c>
      <c r="G104" s="80"/>
      <c r="H104" s="130">
        <f>SUM(H102:H103)</f>
        <v>55337476</v>
      </c>
      <c r="I104" s="80"/>
      <c r="J104" s="129">
        <f>SUM(J102:J103)</f>
        <v>55492331</v>
      </c>
      <c r="K104" s="80"/>
      <c r="L104" s="130">
        <f>SUM(L102:L103)</f>
        <v>55313274</v>
      </c>
    </row>
    <row r="105" spans="1:12" ht="23.25" customHeight="1" thickTop="1">
      <c r="A105" s="111"/>
      <c r="B105" s="111"/>
      <c r="C105" s="80"/>
      <c r="D105" s="80"/>
      <c r="E105" s="80"/>
      <c r="F105" s="75">
        <f>F104-'BS'!E10</f>
        <v>0</v>
      </c>
      <c r="G105" s="80"/>
      <c r="H105" s="80"/>
      <c r="I105" s="80"/>
      <c r="J105" s="75">
        <f>J104-'BS'!I10</f>
        <v>0</v>
      </c>
      <c r="K105" s="80"/>
      <c r="L105" s="80"/>
    </row>
    <row r="106" spans="1:12" ht="23.25" customHeight="1">
      <c r="A106" s="2" t="s">
        <v>1</v>
      </c>
      <c r="C106" s="34"/>
      <c r="F106" s="121"/>
      <c r="G106" s="121"/>
      <c r="H106" s="121"/>
      <c r="I106" s="121"/>
      <c r="J106" s="121"/>
      <c r="K106" s="19"/>
      <c r="L106" s="121"/>
    </row>
    <row r="107" spans="3:12" ht="23.25" customHeight="1">
      <c r="C107" s="34"/>
      <c r="F107" s="121"/>
      <c r="G107" s="121"/>
      <c r="H107" s="121"/>
      <c r="I107" s="121"/>
      <c r="J107" s="121"/>
      <c r="K107" s="19"/>
      <c r="L107" s="121"/>
    </row>
    <row r="108" spans="3:12" ht="23.25" customHeight="1">
      <c r="C108" s="34"/>
      <c r="D108" s="31"/>
      <c r="F108" s="121"/>
      <c r="G108" s="121"/>
      <c r="H108" s="121"/>
      <c r="I108" s="121"/>
      <c r="J108" s="121"/>
      <c r="K108" s="19"/>
      <c r="L108" s="121"/>
    </row>
    <row r="109" spans="1:12" ht="23.25" customHeight="1">
      <c r="A109" s="84"/>
      <c r="B109" s="81"/>
      <c r="C109" s="80"/>
      <c r="D109" s="80"/>
      <c r="E109" s="80"/>
      <c r="F109" s="80"/>
      <c r="G109" s="166"/>
      <c r="H109" s="166"/>
      <c r="I109" s="166"/>
      <c r="J109" s="166"/>
      <c r="K109" s="166"/>
      <c r="L109" s="166"/>
    </row>
    <row r="110" spans="1:12" ht="23.25" customHeight="1">
      <c r="A110" s="78" t="s">
        <v>147</v>
      </c>
      <c r="B110" s="81"/>
      <c r="C110" s="80"/>
      <c r="D110" s="80"/>
      <c r="E110" s="80"/>
      <c r="F110" s="80"/>
      <c r="G110" s="167" t="s">
        <v>89</v>
      </c>
      <c r="H110" s="167"/>
      <c r="I110" s="167"/>
      <c r="J110" s="167"/>
      <c r="K110" s="167"/>
      <c r="L110" s="167"/>
    </row>
    <row r="111" spans="1:12" ht="23.25" customHeight="1">
      <c r="A111" s="111" t="s">
        <v>125</v>
      </c>
      <c r="B111" s="111"/>
      <c r="C111" s="80"/>
      <c r="D111" s="80"/>
      <c r="E111" s="80"/>
      <c r="F111" s="80"/>
      <c r="G111" s="168" t="s">
        <v>90</v>
      </c>
      <c r="H111" s="168"/>
      <c r="I111" s="168"/>
      <c r="J111" s="168"/>
      <c r="K111" s="168"/>
      <c r="L111" s="168"/>
    </row>
  </sheetData>
  <sheetProtection/>
  <mergeCells count="24">
    <mergeCell ref="A3:E3"/>
    <mergeCell ref="A47:E47"/>
    <mergeCell ref="A88:E88"/>
    <mergeCell ref="F5:H5"/>
    <mergeCell ref="J5:L5"/>
    <mergeCell ref="F6:H6"/>
    <mergeCell ref="J6:L6"/>
    <mergeCell ref="G42:L42"/>
    <mergeCell ref="G43:L43"/>
    <mergeCell ref="G44:L44"/>
    <mergeCell ref="F49:H49"/>
    <mergeCell ref="J49:L49"/>
    <mergeCell ref="F50:H50"/>
    <mergeCell ref="J50:L50"/>
    <mergeCell ref="G109:L109"/>
    <mergeCell ref="G110:L110"/>
    <mergeCell ref="G111:L111"/>
    <mergeCell ref="G83:L83"/>
    <mergeCell ref="G84:L84"/>
    <mergeCell ref="G85:L85"/>
    <mergeCell ref="F90:H90"/>
    <mergeCell ref="J90:L90"/>
    <mergeCell ref="F91:H91"/>
    <mergeCell ref="J91:L91"/>
  </mergeCells>
  <printOptions/>
  <pageMargins left="0.7086614173228347" right="0.1968503937007874" top="0.7086614173228347" bottom="0" header="0.1968503937007874" footer="0.1968503937007874"/>
  <pageSetup horizontalDpi="600" verticalDpi="600" orientation="portrait" paperSize="9" scale="66" r:id="rId1"/>
  <rowBreaks count="2" manualBreakCount="2">
    <brk id="44" max="255" man="1"/>
    <brk id="8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PRESARIO 660 M 340</dc:creator>
  <cp:keywords/>
  <dc:description/>
  <cp:lastModifiedBy>Kittiya Palee</cp:lastModifiedBy>
  <cp:lastPrinted>2022-08-26T02:23:49Z</cp:lastPrinted>
  <dcterms:created xsi:type="dcterms:W3CDTF">1999-07-15T07:59:22Z</dcterms:created>
  <dcterms:modified xsi:type="dcterms:W3CDTF">2022-08-30T07:32:18Z</dcterms:modified>
  <cp:category/>
  <cp:version/>
  <cp:contentType/>
  <cp:contentStatus/>
</cp:coreProperties>
</file>